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856" yWindow="-180" windowWidth="15216" windowHeight="11076" tabRatio="255"/>
  </bookViews>
  <sheets>
    <sheet name="risk" sheetId="30" r:id="rId1"/>
    <sheet name="Classification" sheetId="31" r:id="rId2"/>
  </sheets>
  <definedNames>
    <definedName name="_xlnm.Print_Area" localSheetId="1">Classification!$A$1:$A$89</definedName>
    <definedName name="_xlnm.Print_Area" localSheetId="0">risk!$A$1:$K$96</definedName>
  </definedNames>
  <calcPr calcId="125725"/>
</workbook>
</file>

<file path=xl/calcChain.xml><?xml version="1.0" encoding="utf-8"?>
<calcChain xmlns="http://schemas.openxmlformats.org/spreadsheetml/2006/main">
  <c r="L97" i="30"/>
  <c r="L96"/>
  <c r="L95"/>
  <c r="D3"/>
  <c r="B34"/>
  <c r="H66"/>
  <c r="B69"/>
  <c r="H69" s="1"/>
  <c r="H88"/>
  <c r="H73"/>
  <c r="H76"/>
  <c r="H79"/>
  <c r="H82"/>
  <c r="H85"/>
  <c r="F47"/>
  <c r="F48"/>
  <c r="H47" s="1"/>
  <c r="K90" s="1"/>
  <c r="F49"/>
  <c r="F50"/>
  <c r="F51"/>
  <c r="D52"/>
  <c r="H54"/>
  <c r="H57"/>
  <c r="H60"/>
  <c r="H63"/>
  <c r="D94"/>
  <c r="C94"/>
  <c r="J97"/>
  <c r="K97"/>
  <c r="D97"/>
  <c r="J96"/>
  <c r="K96"/>
  <c r="D96"/>
  <c r="B94"/>
  <c r="B93"/>
  <c r="B92"/>
  <c r="B91"/>
  <c r="B88"/>
  <c r="B85"/>
  <c r="B82"/>
  <c r="B79"/>
  <c r="B76"/>
  <c r="B73"/>
  <c r="A72"/>
  <c r="E67"/>
  <c r="E66"/>
  <c r="B66"/>
  <c r="B63"/>
  <c r="B60"/>
  <c r="B57"/>
  <c r="B54"/>
  <c r="A53"/>
  <c r="B51"/>
  <c r="B50"/>
  <c r="B49"/>
  <c r="B48"/>
  <c r="B47"/>
  <c r="A46"/>
  <c r="B43"/>
  <c r="B42"/>
  <c r="A41"/>
  <c r="B33"/>
  <c r="B29"/>
  <c r="B25"/>
  <c r="B21"/>
  <c r="A20"/>
  <c r="B18"/>
  <c r="B17"/>
  <c r="B16"/>
  <c r="B15"/>
  <c r="A14"/>
  <c r="B12"/>
  <c r="B11"/>
  <c r="B10"/>
  <c r="A9"/>
  <c r="K95"/>
  <c r="D95"/>
  <c r="F23"/>
  <c r="F21"/>
  <c r="F22"/>
  <c r="G21"/>
  <c r="F25"/>
  <c r="F26"/>
  <c r="F27"/>
  <c r="G25"/>
  <c r="F29"/>
  <c r="F30"/>
  <c r="F31"/>
  <c r="G29"/>
  <c r="G37" s="1"/>
  <c r="F33"/>
  <c r="G33" s="1"/>
  <c r="F34"/>
  <c r="F35"/>
  <c r="G36"/>
  <c r="H39" s="1"/>
  <c r="H91" s="1"/>
  <c r="H10"/>
  <c r="H15"/>
  <c r="H42"/>
  <c r="D92" l="1"/>
  <c r="H93"/>
  <c r="H92"/>
  <c r="D91"/>
</calcChain>
</file>

<file path=xl/comments1.xml><?xml version="1.0" encoding="utf-8"?>
<comments xmlns="http://schemas.openxmlformats.org/spreadsheetml/2006/main">
  <authors>
    <author>amark</author>
  </authors>
  <commentList>
    <comment ref="A1" authorId="0">
      <text>
        <r>
          <rPr>
            <b/>
            <sz val="12"/>
            <color indexed="81"/>
            <rFont val="Tahoma"/>
            <family val="2"/>
          </rPr>
          <t xml:space="preserve">revised by Ann Mark </t>
        </r>
        <r>
          <rPr>
            <sz val="12"/>
            <color indexed="81"/>
            <rFont val="Tahoma"/>
            <family val="2"/>
          </rPr>
          <t>16/04/2009</t>
        </r>
        <r>
          <rPr>
            <b/>
            <sz val="12"/>
            <color indexed="81"/>
            <rFont val="Tahoma"/>
            <family val="2"/>
          </rPr>
          <t xml:space="preserve">
ann.mark@lbbd.gov.uk
</t>
        </r>
        <r>
          <rPr>
            <sz val="8"/>
            <color indexed="81"/>
            <rFont val="Tahoma"/>
            <family val="2"/>
          </rPr>
          <t>pss = ppc</t>
        </r>
      </text>
    </comment>
    <comment ref="C5" authorId="0">
      <text>
        <r>
          <rPr>
            <b/>
            <sz val="12"/>
            <color indexed="81"/>
            <rFont val="Tahoma"/>
            <family val="2"/>
          </rPr>
          <t xml:space="preserve">risk method: </t>
        </r>
        <r>
          <rPr>
            <sz val="12"/>
            <color indexed="81"/>
            <rFont val="Tahoma"/>
            <family val="2"/>
          </rPr>
          <t>click in box and select from drop down menu, use general for all non reduced fee risk assessments</t>
        </r>
        <r>
          <rPr>
            <sz val="8"/>
            <color indexed="81"/>
            <rFont val="Tahoma"/>
          </rPr>
          <t xml:space="preserve">
</t>
        </r>
      </text>
    </comment>
    <comment ref="C21" authorId="0">
      <text>
        <r>
          <rPr>
            <b/>
            <sz val="12"/>
            <color indexed="81"/>
            <rFont val="Tahoma"/>
            <family val="2"/>
          </rPr>
          <t xml:space="preserve">High: </t>
        </r>
        <r>
          <rPr>
            <sz val="12"/>
            <color indexed="81"/>
            <rFont val="Tahoma"/>
            <family val="2"/>
          </rPr>
          <t>schools, residential areas, hospitals, designated environmental areas (e.g. SSSIs)</t>
        </r>
      </text>
    </comment>
    <comment ref="C22" authorId="0">
      <text>
        <r>
          <rPr>
            <b/>
            <sz val="12"/>
            <color indexed="81"/>
            <rFont val="Tahoma"/>
            <family val="2"/>
          </rPr>
          <t xml:space="preserve">Medium: </t>
        </r>
        <r>
          <rPr>
            <sz val="12"/>
            <color indexed="81"/>
            <rFont val="Tahoma"/>
            <family val="2"/>
          </rPr>
          <t>offices, isolated residences, major roads, footpaths/cycle paths, agricultural land</t>
        </r>
        <r>
          <rPr>
            <sz val="8"/>
            <color indexed="81"/>
            <rFont val="Tahoma"/>
          </rPr>
          <t xml:space="preserve">
</t>
        </r>
      </text>
    </comment>
    <comment ref="C23" authorId="0">
      <text>
        <r>
          <rPr>
            <b/>
            <sz val="12"/>
            <color indexed="81"/>
            <rFont val="Tahoma"/>
            <family val="2"/>
          </rPr>
          <t xml:space="preserve">Low: </t>
        </r>
        <r>
          <rPr>
            <sz val="12"/>
            <color indexed="81"/>
            <rFont val="Tahoma"/>
            <family val="2"/>
          </rPr>
          <t xml:space="preserve">public open space, minor roads, industrial areas, car parks, derelict land
</t>
        </r>
      </text>
    </comment>
    <comment ref="B48" authorId="0">
      <text>
        <r>
          <rPr>
            <b/>
            <u/>
            <sz val="12"/>
            <color indexed="81"/>
            <rFont val="Tahoma"/>
            <family val="2"/>
          </rPr>
          <t>un</t>
        </r>
        <r>
          <rPr>
            <b/>
            <sz val="12"/>
            <color indexed="81"/>
            <rFont val="Tahoma"/>
            <family val="2"/>
          </rPr>
          <t xml:space="preserve">justified complaints: </t>
        </r>
        <r>
          <rPr>
            <sz val="12"/>
            <color indexed="81"/>
            <rFont val="Tahoma"/>
            <family val="2"/>
          </rPr>
          <t>may be those considered by inspector to be unreasonable or which cannot be clearly linked to an incident at the process</t>
        </r>
        <r>
          <rPr>
            <sz val="8"/>
            <color indexed="81"/>
            <rFont val="Tahoma"/>
          </rPr>
          <t xml:space="preserve">
</t>
        </r>
      </text>
    </comment>
    <comment ref="B54" authorId="0">
      <text>
        <r>
          <rPr>
            <b/>
            <sz val="12"/>
            <color indexed="81"/>
            <rFont val="Tahoma"/>
            <family val="2"/>
          </rPr>
          <t xml:space="preserve">operator performance: </t>
        </r>
        <r>
          <rPr>
            <sz val="12"/>
            <color indexed="81"/>
            <rFont val="Tahoma"/>
            <family val="2"/>
          </rPr>
          <t>12 months immediately preceding this assessment only</t>
        </r>
        <r>
          <rPr>
            <sz val="8"/>
            <color indexed="81"/>
            <rFont val="Tahoma"/>
          </rPr>
          <t xml:space="preserve">
</t>
        </r>
      </text>
    </comment>
    <comment ref="B69" authorId="0">
      <text>
        <r>
          <rPr>
            <b/>
            <sz val="12"/>
            <color indexed="81"/>
            <rFont val="Tahoma"/>
            <family val="2"/>
          </rPr>
          <t xml:space="preserve">operator performance: </t>
        </r>
        <r>
          <rPr>
            <sz val="12"/>
            <color indexed="81"/>
            <rFont val="Tahoma"/>
            <family val="2"/>
          </rPr>
          <t>12 months immediately preceding this assessment only</t>
        </r>
        <r>
          <rPr>
            <sz val="8"/>
            <color indexed="81"/>
            <rFont val="Tahoma"/>
            <family val="2"/>
          </rPr>
          <t xml:space="preserve">
</t>
        </r>
      </text>
    </comment>
  </commentList>
</comments>
</file>

<file path=xl/sharedStrings.xml><?xml version="1.0" encoding="utf-8"?>
<sst xmlns="http://schemas.openxmlformats.org/spreadsheetml/2006/main" count="308" uniqueCount="200">
  <si>
    <t>Environmental Impact Appraisal</t>
  </si>
  <si>
    <t>Operator Performance Appraisal</t>
  </si>
  <si>
    <t>yes</t>
  </si>
  <si>
    <t>no</t>
  </si>
  <si>
    <t>Process Score</t>
  </si>
  <si>
    <t>Potential Score</t>
  </si>
  <si>
    <t>(x) High</t>
  </si>
  <si>
    <t>(y) Medium</t>
  </si>
  <si>
    <t>(z) Low</t>
  </si>
  <si>
    <t xml:space="preserve"> </t>
  </si>
  <si>
    <t>Score per Incident</t>
  </si>
  <si>
    <t>Total per Incident Type</t>
  </si>
  <si>
    <t>Calc process (Ignore)</t>
  </si>
  <si>
    <t>n/a</t>
  </si>
  <si>
    <t>Sub Total (Max. 50)</t>
  </si>
  <si>
    <t>Risk Assessment Spreadsheet</t>
  </si>
  <si>
    <t>Answer (A, B, C or D)</t>
  </si>
  <si>
    <t>Answer (A or B)</t>
  </si>
  <si>
    <t>Sensitivity of Receptors Score</t>
  </si>
  <si>
    <t>Highest score (a) and (b)</t>
  </si>
  <si>
    <t>Highest score (c) and (d)</t>
  </si>
  <si>
    <t>Name of Process</t>
  </si>
  <si>
    <t>Inspector's Details</t>
  </si>
  <si>
    <t>Operator's Rep</t>
  </si>
  <si>
    <t>Reference</t>
  </si>
  <si>
    <t>N/A</t>
  </si>
  <si>
    <t>mobile plant</t>
  </si>
  <si>
    <t>gas odoriser</t>
  </si>
  <si>
    <t>CATEGORY (&lt;40 = Low, 40-80 = Medium, 80+ = High)</t>
  </si>
  <si>
    <t>REGULATORY EFFORT (Low = 9-15 Hrs, Medium = 18-30 Hrs, High = 27-45 Hrs)</t>
  </si>
  <si>
    <t>A) Category 1</t>
  </si>
  <si>
    <t>B) Category 2</t>
  </si>
  <si>
    <t>C) Category 3</t>
  </si>
  <si>
    <t xml:space="preserve">C) 250 - 500m* </t>
  </si>
  <si>
    <t xml:space="preserve">B) 100 - 250m* </t>
  </si>
  <si>
    <t xml:space="preserve">A) &lt; 100m* </t>
  </si>
  <si>
    <t xml:space="preserve">A) Upgrading not complete but PG Note deadline has yet to be reached </t>
  </si>
  <si>
    <t xml:space="preserve">B) Upgrading not yet complete and PG Note deadline has passed </t>
  </si>
  <si>
    <t>Answer Yes or No or N/A</t>
  </si>
  <si>
    <t>(e) All relevant documents forwarded to the authority by date required?</t>
  </si>
  <si>
    <t xml:space="preserve">(d) Full documented records as required in permit available on-site? </t>
  </si>
  <si>
    <t>(a) Are emissions monitored as required in the permit? Are emissions and emissions monitoring recorded as required in the permit?</t>
  </si>
  <si>
    <t>(f) All relevant documents forwarded to the authority by date required?</t>
  </si>
  <si>
    <t xml:space="preserve">(a) Are procedures in place to ensure proper management, supervision and training for process operations, proper use of equipment and effective preventative maintenance on all plant and equipment concerned with the control of emissions to the air? </t>
  </si>
  <si>
    <t xml:space="preserve">(d) Documented training records for all staff with air pollution control responsibilities? </t>
  </si>
  <si>
    <t xml:space="preserve">(b) Specific responsibilities assigned to individual staff for these procedures? </t>
  </si>
  <si>
    <t xml:space="preserve">(e) Trained staff on site throughout periods where potentially air-polluting activities take place? </t>
  </si>
  <si>
    <t xml:space="preserve">(d) Are all staff with responsibility for operating the process sufficiently trained to be aware of their responsibilities under the permit, minimising emissions on start up and shut down and taking action to minimise emissions during abnormal conditions? </t>
  </si>
  <si>
    <t>(a) Incident leading to justified complaint but no breach of any permit condition</t>
  </si>
  <si>
    <t>(c) Breach of permit not leading to formal action</t>
  </si>
  <si>
    <t>(d) Incident leading to formal caution, Enforcement Notice or prosecution</t>
  </si>
  <si>
    <t xml:space="preserve">(c) Process operation modified where any problems indicated by monitoring? </t>
  </si>
  <si>
    <t>(b) Specific responsibilities assigned to individual staff for these procedures?</t>
  </si>
  <si>
    <t>(c) Completion of individual responsibilities checked and recorded by the company?</t>
  </si>
  <si>
    <t>(e) Trained staff on site throughout periods where potentially air-polluting activities take place?</t>
  </si>
  <si>
    <t>(a) Other air pollution problems in the local area to which process is a potential contributor</t>
  </si>
  <si>
    <t xml:space="preserve">(b) No such air pollution problems </t>
  </si>
  <si>
    <t>(b) Incident leading to a justified complaint</t>
  </si>
  <si>
    <t>(e) Incident leading to a Prohibition Notice or Suspension Notice</t>
  </si>
  <si>
    <t xml:space="preserve">(a) Documented procedures in place for implementing all aspects of the permit? </t>
  </si>
  <si>
    <t>TOTAL SCORE (Min -10, Max 110)</t>
  </si>
  <si>
    <t>CATEGORY (&lt;30 = Low, 30-55 = Medium, 55+ = High)</t>
  </si>
  <si>
    <t>REGULATORY EFFORT (Low = 1.5 Hrs, Medium = 3.1 Hrs, High = 4.6 Hrs)</t>
  </si>
  <si>
    <t>REGULATORY EFFORT (Low = 1.5 Hrs, Medium = 3.1 Hrs, High = 4.6 Hrs) PVRI</t>
  </si>
  <si>
    <t xml:space="preserve">D) &gt;500m* </t>
  </si>
  <si>
    <t>No. of Incidences</t>
  </si>
  <si>
    <t>(a) All monitoring undertaken to the degree required in the permit?</t>
  </si>
  <si>
    <t>(e) Full documented records as required in permit available on-site?</t>
  </si>
  <si>
    <t xml:space="preserve">(d) Fully documented and adhered to maintenance programme, in line with permit? </t>
  </si>
  <si>
    <t>(b) Monitoring requirements reduced because results over time show consistent compliance?</t>
  </si>
  <si>
    <t xml:space="preserve">(c) Does the operator maintain, &amp; make available on request, a statement of training requirements for each operational post? </t>
  </si>
  <si>
    <t>Date</t>
  </si>
  <si>
    <t>risk method</t>
  </si>
  <si>
    <t>Premises</t>
  </si>
  <si>
    <t>(c) Is an appropriate maintenance schedule in place and available on request?</t>
  </si>
  <si>
    <t>TOTAL SCORE (Min -10, Max 175)</t>
  </si>
  <si>
    <t>low</t>
  </si>
  <si>
    <t>medium</t>
  </si>
  <si>
    <t>high</t>
  </si>
  <si>
    <t>Appendix to Part 1: Classification of Processes by Advisory Panel on Risk Ranking (APRR)</t>
  </si>
  <si>
    <t>Table A1.10: Risk Rating of LAPC Processes According to APRR
Process guidance note
Category</t>
  </si>
  <si>
    <t>PG1/1(04)-waste oil burners, &lt;0.4MW
1</t>
  </si>
  <si>
    <t>PG1/2(05)- waste recovered oil burners, less than 3MW
2</t>
  </si>
  <si>
    <t>PG1/3(95)-boilers and furnaces, 20-50MW
1 - gas fed
2 - other fuel</t>
  </si>
  <si>
    <t>PG1/4(95)-gas turbines, 20-50MW
1</t>
  </si>
  <si>
    <t>PG1/5(95)-compression ignition engines, 20-50MW
1</t>
  </si>
  <si>
    <t>PG1/10(92)-waste derived fuel combustion &lt;3MW
3</t>
  </si>
  <si>
    <t>PG1/11(96)-reheat, heat treatment furnaces, 20-50MW
2</t>
  </si>
  <si>
    <t>PG1/12(04)-combustion of solid waste 0.4 to 3MW
3 – WID
2 - non-WID</t>
  </si>
  <si>
    <t>PG1/13(04) storage, loading, unloading petrol at terminals
3</t>
  </si>
  <si>
    <t>PG1/14(06)-unloading petrol into storage at service stations
1</t>
  </si>
  <si>
    <t>PG1/15(04)-odorising natural gas, liquefied petroleum gas
1</t>
  </si>
  <si>
    <t>PG2/1(04)-furnaces to extract non-ferrous metal from scrap
3</t>
  </si>
  <si>
    <t>PG2/2(04)-hot dip galvanising
2</t>
  </si>
  <si>
    <t>PG2/3(04)-electrical and rotary furnaces
Reverberatory/Rotary – 3
Gas/electric fed - 1*
Crucible oil fed – 2
Crucible gas fed – 1</t>
  </si>
  <si>
    <t>PG2/4(04)-iron, steel, non-ferrous metal foundry processes
Core making, chemically bonded moulds, thermally reclaimed sand -3
All other processes – 2*</t>
  </si>
  <si>
    <t>PG2/5(04)-hot and cold blast cupolas
3</t>
  </si>
  <si>
    <t>PG2/6a(04)-aluminium and aluminium alloy processes
Ingots and in house clean scrap used - 2
Other scrap used - 3</t>
  </si>
  <si>
    <t>PG2/7(04)-zinc and zinc alloy processes
Ingots and in house clean scrap used - 2
Other scrap used - 3</t>
  </si>
  <si>
    <t>PG2/8(04)-copper and copper alloy processes
Ingots and in house clean scrap used - 2
Other scrap used - 3</t>
  </si>
  <si>
    <t>PG2/9(04)-metal decontamination processes
3</t>
  </si>
  <si>
    <t>PG3/1(04)-blending, packing, loading and use of bulk cement
1</t>
  </si>
  <si>
    <t>PG3/2(04)-manufacture of heavy clay and refractory goods
3</t>
  </si>
  <si>
    <t>PG3/3(95)-glass (exc. lead glass) manufacturing processes
3</t>
  </si>
  <si>
    <t>PG3/4(04)-lead glass manufacturing processes
3</t>
  </si>
  <si>
    <t>PG3/5(04)-coal, coke, coal product and petroleum coke
Bagging plant - 1
All others processes - 2</t>
  </si>
  <si>
    <t>PG3/6(04)-polishing, etching of glass etc using HF acid
3</t>
  </si>
  <si>
    <t>PG3/7(04)-exfoliation of vermiculite and expansion of perlite
1</t>
  </si>
  <si>
    <t>PG3/8(04)-quarry processes
1*</t>
  </si>
  <si>
    <t>PG3/12(04)-plaster processes
1</t>
  </si>
  <si>
    <t>PG3/13(95)-asbestos processes
3</t>
  </si>
  <si>
    <t>PG3/14(04)-lime processes
1</t>
  </si>
  <si>
    <t>PG3/15a(04) - roadstone coating
WID - 3
Non-WID/non gas fed - 2
Gas fed - 1</t>
  </si>
  <si>
    <t>PG3/15b(04) -mineral drying
Non gas fed - 2
Gas fed - 1</t>
  </si>
  <si>
    <t>PG3/16(04)-mobile crushing and screening
1</t>
  </si>
  <si>
    <t>PG3/17(04)-china and ball clay &amp; spray drying of ceramics
spray dryers -1
Ball/China clay processes - 2</t>
  </si>
  <si>
    <t>PG4/1(04)- surface treatment of metals
2</t>
  </si>
  <si>
    <t>PG4/2(05)- manufacture of fibre reinforced plastics
3</t>
  </si>
  <si>
    <t>PG5/1(95)-clinical waste incineration &lt; 1 tonne/hour
3</t>
  </si>
  <si>
    <t>PG5/2(04)- crematoria
3</t>
  </si>
  <si>
    <t>PG5/3(04)-animal carcass incineration &lt; 1 tonne an hour
3</t>
  </si>
  <si>
    <t>PG5/4(95)-general waste incineration &lt; 1 tonne an hour
3</t>
  </si>
  <si>
    <t>PG5/5(91)-sewage sludge incineration &lt; 1 tonne an hour
3</t>
  </si>
  <si>
    <t>PG6/1(00)-processing of animal remains and by-products
3</t>
  </si>
  <si>
    <t>PG6/2(04)-manufacture of timber and wood-based products
1</t>
  </si>
  <si>
    <t>PG6/3(04)-chemical treatment, timber, wood-based products
1</t>
  </si>
  <si>
    <t>PG6/4(95)- manufacture of particleboard and fibreboard
3</t>
  </si>
  <si>
    <t>PG6/5(05)-maggot breeding
3</t>
  </si>
  <si>
    <t>PG6/7(04)-printing and coating of metal packaging
2</t>
  </si>
  <si>
    <t>PG6/8(04)-textile and fabric coating and finishing
2</t>
  </si>
  <si>
    <t>PG6/9(96)-manufacture of coating powder
2</t>
  </si>
  <si>
    <t>PG6/10(97)-coating manufacturing (now 6/44(04))
1 or 2#</t>
  </si>
  <si>
    <t>PG6/11(97)-manufacture of printing ink (now 6/44(04)
1 or 2#</t>
  </si>
  <si>
    <t>PG6/12(91)-production of natural sausage casings, tripe, etc
2</t>
  </si>
  <si>
    <t>PG6/13(04)-coil coating
2</t>
  </si>
  <si>
    <t>PG6/14(04)-film coating
2</t>
  </si>
  <si>
    <t>PG6/15(04)-coating in drum manufacture and reconditioning
2</t>
  </si>
  <si>
    <t>PG6/16(04)-printworks
2*</t>
  </si>
  <si>
    <t>PG6/17(04)-printing of flexible packaging
2</t>
  </si>
  <si>
    <t>PG6/18(04)-paper coating
2</t>
  </si>
  <si>
    <t>PG6/19(05)-fish meal and fish oil
3</t>
  </si>
  <si>
    <t>PG6/20(04)-paint application in vehicle manufacturing
2</t>
  </si>
  <si>
    <t>PG6/21(96)-hide and skin (under review)
2</t>
  </si>
  <si>
    <t>PG6/22(04)-leather finishing
2</t>
  </si>
  <si>
    <t>PG6/23(04)-coating of metal and plastic
2</t>
  </si>
  <si>
    <t>PG6/24(05)-pet food manufacturing
cooking involved in process - 2
no cooking involved in process - 1</t>
  </si>
  <si>
    <t>PG6/25(04)-vegetable oil extraction, fat and oil refining
vegetable oil processes - 2
heat refining processes - 3</t>
  </si>
  <si>
    <t>PG6/26(05)-animal feed compounding
2</t>
  </si>
  <si>
    <t>PG6/27(96)-vegetable matter drying
2</t>
  </si>
  <si>
    <t>PG6/28(04)-rubber
carbon black used in process - 3
all others processes - 2</t>
  </si>
  <si>
    <t>PG6/29(04)-di-isocyanate
3</t>
  </si>
  <si>
    <t>PG6/30(06)-production of compost for mushrooms
2</t>
  </si>
  <si>
    <t>PG6/31(96)-powder coating (including sherardizing)
1</t>
  </si>
  <si>
    <t>PG6/32(04)-adhesive coating
2</t>
  </si>
  <si>
    <t>PG6/33(04)-wood coating
2</t>
  </si>
  <si>
    <t>PG6/34A(06)-respraying of road vehicles
1*</t>
  </si>
  <si>
    <t>PG6/35(06)-metal and other thermal spraying
2</t>
  </si>
  <si>
    <t>PG6/36(97)-tobacco processing
2</t>
  </si>
  <si>
    <t>PG6/40(04)-coating, recoating of aircraft and components
2</t>
  </si>
  <si>
    <t>PG6/41(04)-coating and recoating of rail vehicles
2</t>
  </si>
  <si>
    <t>PG6/42(94)-bitumen and tar
coal tar, oxidised bitumen and cutback bitumen processes - 3
asphalt processes - 1</t>
  </si>
  <si>
    <t>PG6/43(04) – pharmaceutical formulation and finishing
2</t>
  </si>
  <si>
    <t>PG6/44(04) – manufacture of coating materials
1 or 2#</t>
  </si>
  <si>
    <t>PG6/45(04) – surface cleaning
2</t>
  </si>
  <si>
    <t>IPR 4/17 chemical storage
3</t>
  </si>
  <si>
    <t>WID - Process will come under the Waste Incineration Directive
Non WID - Process will not come under the Waste Incineration Directive
* - Where a particular process is large for the sector and, in the judgement of the EHO, this has significant impacts for risk, the ranking should be increased by one category.
# - Local authorities to decide for themselves which category. Feedback from the first year of operation is that most local authorities rated coating processes at category 1.</t>
  </si>
  <si>
    <t>*all distances multiply by factor of 2 for mineral &amp; lime processes, x4 for combustion, incineration (not cremation), iron &amp; steel &amp; non-ferrous metal processes.</t>
  </si>
  <si>
    <t xml:space="preserve">(f) Is an ‘appropriate’ environmental management system in place &amp; working effectively? </t>
  </si>
  <si>
    <t>next scheduled inspection</t>
  </si>
  <si>
    <t>Table A1.1 - Risk Rating (A or B or C)</t>
  </si>
  <si>
    <t>Table A1.2 - Status of Upgrading (A or B or C or D)</t>
  </si>
  <si>
    <t>Table A1.3 - Sensitivity of Receptors (FILL IN ALL)</t>
  </si>
  <si>
    <t>Table A1.4 - Other Targets</t>
  </si>
  <si>
    <t>Table A1.5 - Scale of Non-Compliance</t>
  </si>
  <si>
    <t xml:space="preserve"> Table A1.6 - Assessment of monitoring, maintenance &amp; records</t>
  </si>
  <si>
    <t>Table A1.7 - Assessment of Management, Training and Responsibility</t>
  </si>
  <si>
    <t>standard</t>
  </si>
  <si>
    <t>Table A1.3 - Sensitivity of Receptors</t>
  </si>
  <si>
    <t xml:space="preserve">*all distances multiply by factor of 2 for mineral &amp; lime processes, x4 for combustion, incineration (not cremation), iron &amp; steel &amp; non-ferrous metal processes. </t>
  </si>
  <si>
    <t>Table B1.1 - Scale of Non-Compliance</t>
  </si>
  <si>
    <t xml:space="preserve"> Table B1.2 - Assessment of monitoring, maintenance &amp; records</t>
  </si>
  <si>
    <t>Table B1.3 - Assessment of Management, Training and Responsibility</t>
  </si>
  <si>
    <t>TOTAL SCORE (Min -10, Max 130)</t>
  </si>
  <si>
    <t>This Mobile plant Operator Performance Appraisal =</t>
  </si>
  <si>
    <t xml:space="preserve">(b) Process operation modified where any problems indicated by monitoring? </t>
  </si>
  <si>
    <t>(e) Has operator notified the Regulator promptly of all relocations of all plant?</t>
  </si>
  <si>
    <t>Answer (A, B,  C or N/A)</t>
  </si>
  <si>
    <t>last risk assessment</t>
  </si>
  <si>
    <t>LOW</t>
  </si>
  <si>
    <t>MEDIUM</t>
  </si>
  <si>
    <t>HIGH</t>
  </si>
  <si>
    <t>office use only</t>
  </si>
  <si>
    <r>
      <t xml:space="preserve">Appendix to Part 1: Classification of Processes by Advisory Panel on Risk Ranking (APRR)
Table A1.10, below, provides a ranking of processes based on their inherent environmental impact potential. Process categories are placed in one of the following three categories, taking into account potential for contained and/or fugitive emissions, for health impacts, for environmental impacts and potential for "offensiveness" impacts:
Category 1: Processes with an inherent environmental impact potential that is </t>
    </r>
    <r>
      <rPr>
        <b/>
        <sz val="10"/>
        <rFont val="Arial"/>
        <family val="2"/>
      </rPr>
      <t>lower/below average</t>
    </r>
    <r>
      <rPr>
        <sz val="10"/>
        <rFont val="Arial"/>
      </rPr>
      <t xml:space="preserve"> when compared with other Part C processes.
Category 2: Processes with an inherent environmental impact potential that is </t>
    </r>
    <r>
      <rPr>
        <b/>
        <sz val="10"/>
        <rFont val="Arial"/>
        <family val="2"/>
      </rPr>
      <t>medium/average</t>
    </r>
    <r>
      <rPr>
        <sz val="10"/>
        <rFont val="Arial"/>
      </rPr>
      <t xml:space="preserve"> when compared with other Part C processes.
Category 3: Processes with an inherent environmental impact potential that is </t>
    </r>
    <r>
      <rPr>
        <b/>
        <sz val="10"/>
        <rFont val="Arial"/>
        <family val="2"/>
      </rPr>
      <t>higher/above average</t>
    </r>
    <r>
      <rPr>
        <sz val="10"/>
        <rFont val="Arial"/>
      </rPr>
      <t xml:space="preserve"> when compared with other Part C processes.</t>
    </r>
  </si>
  <si>
    <t>District Council</t>
  </si>
  <si>
    <t xml:space="preserve">C) Upgrading complete and meets BAT Requirements </t>
  </si>
  <si>
    <t xml:space="preserve">D) Emissions control exceeds BAT Requirements </t>
  </si>
  <si>
    <t xml:space="preserve">(a) Incident leading to justified complaint but no breach of any specific permit condition or of the standard/residual BAT condition </t>
  </si>
  <si>
    <t>Table A1.3 - Sensitivity of Receptors (FILL IN ALL only where mobile plant is operated in fixed locations, otherwise fill YES for B(y) Medium risk receptor 100-250m away )</t>
  </si>
  <si>
    <t xml:space="preserve">Answer Yes or No </t>
  </si>
  <si>
    <t>Table A1.4 - Other Targets (Only fill in if mobile plant is operating in a fixed location)</t>
  </si>
</sst>
</file>

<file path=xl/styles.xml><?xml version="1.0" encoding="utf-8"?>
<styleSheet xmlns="http://schemas.openxmlformats.org/spreadsheetml/2006/main">
  <numFmts count="1">
    <numFmt numFmtId="173" formatCode="[$-809]dd\ mmmm\ yyyy;@"/>
  </numFmts>
  <fonts count="29">
    <font>
      <sz val="10"/>
      <name val="Arial"/>
    </font>
    <font>
      <b/>
      <sz val="10"/>
      <name val="Arial"/>
      <family val="2"/>
    </font>
    <font>
      <b/>
      <sz val="20"/>
      <name val="Arial"/>
      <family val="2"/>
    </font>
    <font>
      <b/>
      <sz val="14"/>
      <name val="Arial"/>
      <family val="2"/>
    </font>
    <font>
      <sz val="10"/>
      <name val="Arial"/>
      <family val="2"/>
    </font>
    <font>
      <b/>
      <sz val="11"/>
      <name val="Arial"/>
      <family val="2"/>
    </font>
    <font>
      <sz val="8"/>
      <name val="Arial"/>
    </font>
    <font>
      <b/>
      <sz val="6"/>
      <name val="Arial"/>
      <family val="2"/>
    </font>
    <font>
      <sz val="6"/>
      <name val="Arial"/>
      <family val="2"/>
    </font>
    <font>
      <b/>
      <sz val="9"/>
      <name val="Arial"/>
      <family val="2"/>
    </font>
    <font>
      <b/>
      <sz val="8"/>
      <name val="Arial"/>
      <family val="2"/>
    </font>
    <font>
      <b/>
      <sz val="5"/>
      <name val="Arial"/>
      <family val="2"/>
    </font>
    <font>
      <sz val="5"/>
      <name val="Arial"/>
      <family val="2"/>
    </font>
    <font>
      <sz val="5"/>
      <color indexed="8"/>
      <name val="Arial"/>
      <family val="2"/>
    </font>
    <font>
      <sz val="9"/>
      <name val="Arial"/>
      <family val="2"/>
    </font>
    <font>
      <sz val="6"/>
      <color indexed="8"/>
      <name val="Arial"/>
      <family val="2"/>
    </font>
    <font>
      <sz val="8"/>
      <name val="Arial"/>
      <family val="2"/>
    </font>
    <font>
      <sz val="8"/>
      <color indexed="81"/>
      <name val="Tahoma"/>
    </font>
    <font>
      <sz val="8"/>
      <color indexed="81"/>
      <name val="Tahoma"/>
      <family val="2"/>
    </font>
    <font>
      <b/>
      <sz val="12"/>
      <color indexed="81"/>
      <name val="Tahoma"/>
      <family val="2"/>
    </font>
    <font>
      <sz val="12"/>
      <color indexed="81"/>
      <name val="Tahoma"/>
      <family val="2"/>
    </font>
    <font>
      <sz val="10"/>
      <color indexed="9"/>
      <name val="Arial"/>
    </font>
    <font>
      <b/>
      <u/>
      <sz val="12"/>
      <color indexed="81"/>
      <name val="Tahoma"/>
      <family val="2"/>
    </font>
    <font>
      <b/>
      <sz val="8"/>
      <name val="Arial"/>
    </font>
    <font>
      <b/>
      <i/>
      <sz val="8"/>
      <name val="Arial"/>
    </font>
    <font>
      <b/>
      <sz val="8"/>
      <color indexed="9"/>
      <name val="Arial"/>
    </font>
    <font>
      <sz val="7.5"/>
      <name val="Arial"/>
      <family val="2"/>
    </font>
    <font>
      <i/>
      <sz val="10"/>
      <name val="Arial"/>
      <family val="2"/>
    </font>
    <font>
      <i/>
      <sz val="9"/>
      <name val="Arial"/>
      <family val="2"/>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s>
  <borders count="4">
    <border>
      <left/>
      <right/>
      <top/>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9">
    <xf numFmtId="0" fontId="0" fillId="0" borderId="0" xfId="0"/>
    <xf numFmtId="0" fontId="1" fillId="0" borderId="1" xfId="0" applyFont="1" applyBorder="1" applyAlignment="1" applyProtection="1">
      <alignment horizontal="center" vertical="center" wrapText="1"/>
      <protection locked="0"/>
    </xf>
    <xf numFmtId="0" fontId="2" fillId="0" borderId="0" xfId="0" applyFont="1" applyAlignment="1" applyProtection="1">
      <alignment horizontal="left" vertical="center"/>
    </xf>
    <xf numFmtId="0" fontId="7" fillId="2" borderId="2"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horizontal="left"/>
    </xf>
    <xf numFmtId="0" fontId="3" fillId="0" borderId="0" xfId="0" applyFont="1" applyAlignment="1" applyProtection="1">
      <alignment vertical="center"/>
    </xf>
    <xf numFmtId="0" fontId="0" fillId="0" borderId="0" xfId="0" applyProtection="1"/>
    <xf numFmtId="0" fontId="3" fillId="0" borderId="0" xfId="0" applyFont="1" applyAlignment="1" applyProtection="1">
      <alignment horizontal="center" vertical="center"/>
    </xf>
    <xf numFmtId="0" fontId="3"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vertical="center" wrapText="1"/>
    </xf>
    <xf numFmtId="0" fontId="1" fillId="0" borderId="0" xfId="0" applyFont="1" applyBorder="1" applyAlignment="1" applyProtection="1">
      <alignment horizontal="center" vertical="center" wrapText="1"/>
    </xf>
    <xf numFmtId="0" fontId="1" fillId="0" borderId="0" xfId="0" applyFont="1" applyAlignment="1" applyProtection="1">
      <alignment horizontal="right" vertical="center" wrapText="1"/>
    </xf>
    <xf numFmtId="0" fontId="1" fillId="0" borderId="0" xfId="0" applyFont="1" applyProtection="1"/>
    <xf numFmtId="0" fontId="0" fillId="0" borderId="0" xfId="0" applyAlignment="1" applyProtection="1">
      <alignment vertical="center"/>
    </xf>
    <xf numFmtId="0" fontId="4" fillId="0" borderId="0" xfId="0" applyFont="1" applyFill="1" applyAlignment="1" applyProtection="1">
      <alignment vertical="center" wrapText="1"/>
    </xf>
    <xf numFmtId="0" fontId="0" fillId="0" borderId="0" xfId="0" applyAlignment="1" applyProtection="1">
      <alignment vertical="center" wrapText="1"/>
    </xf>
    <xf numFmtId="0" fontId="8" fillId="2" borderId="2"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3" borderId="2" xfId="0" applyFont="1" applyFill="1" applyBorder="1" applyAlignment="1" applyProtection="1">
      <alignment vertical="center" wrapText="1"/>
    </xf>
    <xf numFmtId="0" fontId="1" fillId="0" borderId="0" xfId="0" applyFont="1" applyAlignment="1" applyProtection="1">
      <alignment horizontal="center" vertical="center" wrapText="1"/>
    </xf>
    <xf numFmtId="0" fontId="1" fillId="0" borderId="0" xfId="0" applyFont="1" applyFill="1" applyAlignment="1" applyProtection="1">
      <alignment vertical="center" wrapText="1"/>
    </xf>
    <xf numFmtId="0" fontId="0" fillId="0" borderId="0" xfId="0" applyFill="1" applyAlignment="1" applyProtection="1">
      <alignment vertical="center" wrapText="1"/>
    </xf>
    <xf numFmtId="0" fontId="9" fillId="0" borderId="0" xfId="0" applyFont="1" applyAlignment="1" applyProtection="1">
      <alignment horizontal="center" vertical="center" wrapText="1"/>
    </xf>
    <xf numFmtId="0" fontId="4" fillId="0" borderId="0" xfId="0" applyFont="1" applyFill="1" applyAlignment="1" applyProtection="1">
      <alignment vertical="center"/>
    </xf>
    <xf numFmtId="0" fontId="1" fillId="0" borderId="0" xfId="0" applyFont="1" applyFill="1" applyAlignment="1" applyProtection="1">
      <alignment horizontal="center" vertical="center" wrapText="1"/>
    </xf>
    <xf numFmtId="0" fontId="1" fillId="0" borderId="0" xfId="0" applyFont="1" applyFill="1" applyAlignment="1" applyProtection="1">
      <alignment vertical="center"/>
    </xf>
    <xf numFmtId="0" fontId="4" fillId="0" borderId="0" xfId="0" applyFont="1" applyFill="1" applyProtection="1"/>
    <xf numFmtId="0" fontId="1" fillId="0" borderId="0" xfId="0" applyFont="1" applyFill="1" applyProtection="1"/>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xf>
    <xf numFmtId="0" fontId="1" fillId="0" borderId="0" xfId="0" applyFont="1" applyFill="1" applyAlignment="1" applyProtection="1">
      <alignment horizontal="left" vertical="center" wrapText="1"/>
    </xf>
    <xf numFmtId="0" fontId="14" fillId="0" borderId="0" xfId="0" applyFont="1" applyFill="1" applyAlignment="1" applyProtection="1">
      <alignment horizontal="left" vertical="center" wrapText="1"/>
    </xf>
    <xf numFmtId="0" fontId="15" fillId="3" borderId="2" xfId="0" applyFont="1" applyFill="1" applyBorder="1" applyAlignment="1" applyProtection="1">
      <alignment vertical="center" wrapText="1"/>
    </xf>
    <xf numFmtId="0" fontId="1" fillId="0" borderId="0" xfId="0" applyFont="1" applyAlignment="1" applyProtection="1">
      <alignment horizontal="center" vertical="center"/>
    </xf>
    <xf numFmtId="0" fontId="14" fillId="0" borderId="0" xfId="0" applyFont="1" applyFill="1" applyAlignment="1" applyProtection="1">
      <alignment vertical="center" wrapText="1"/>
    </xf>
    <xf numFmtId="0" fontId="0" fillId="0" borderId="0" xfId="0" applyAlignment="1" applyProtection="1">
      <alignment horizontal="left" vertical="center" wrapText="1"/>
    </xf>
    <xf numFmtId="0" fontId="3" fillId="0" borderId="0" xfId="0" applyFont="1" applyAlignment="1" applyProtection="1">
      <alignment vertical="center" wrapText="1"/>
    </xf>
    <xf numFmtId="0" fontId="3" fillId="0" borderId="0" xfId="0" applyFont="1" applyProtection="1"/>
    <xf numFmtId="0" fontId="3" fillId="0" borderId="0" xfId="0" applyFont="1" applyAlignment="1" applyProtection="1">
      <alignment horizontal="center" vertical="center" wrapText="1"/>
    </xf>
    <xf numFmtId="0" fontId="7" fillId="0" borderId="0" xfId="0" applyFont="1" applyBorder="1" applyAlignment="1" applyProtection="1">
      <alignment horizontal="left" wrapText="1"/>
    </xf>
    <xf numFmtId="0" fontId="7" fillId="0" borderId="0" xfId="0" applyFont="1" applyBorder="1" applyAlignment="1" applyProtection="1">
      <alignment wrapText="1"/>
    </xf>
    <xf numFmtId="0" fontId="8" fillId="0" borderId="0" xfId="0" applyFont="1" applyBorder="1" applyAlignment="1" applyProtection="1">
      <alignment wrapText="1"/>
    </xf>
    <xf numFmtId="0" fontId="8"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Border="1" applyAlignment="1" applyProtection="1">
      <alignment horizontal="left"/>
    </xf>
    <xf numFmtId="0" fontId="5" fillId="0" borderId="0" xfId="0" applyFont="1" applyBorder="1" applyAlignment="1" applyProtection="1">
      <alignment horizontal="left"/>
    </xf>
    <xf numFmtId="0" fontId="3" fillId="0" borderId="0" xfId="0" applyFont="1" applyBorder="1" applyAlignment="1" applyProtection="1"/>
    <xf numFmtId="0" fontId="1" fillId="0" borderId="0" xfId="0" applyFont="1" applyBorder="1" applyProtection="1"/>
    <xf numFmtId="0" fontId="0" fillId="0" borderId="0" xfId="0" applyBorder="1" applyProtection="1"/>
    <xf numFmtId="0" fontId="4" fillId="0" borderId="0" xfId="0" applyFont="1" applyFill="1" applyBorder="1" applyProtection="1"/>
    <xf numFmtId="0" fontId="1" fillId="0" borderId="0" xfId="0" applyFont="1" applyFill="1" applyBorder="1" applyProtection="1"/>
    <xf numFmtId="0" fontId="3" fillId="0" borderId="0" xfId="0" applyFont="1" applyBorder="1" applyProtection="1"/>
    <xf numFmtId="0" fontId="11" fillId="0" borderId="0" xfId="0" applyFont="1" applyFill="1" applyBorder="1" applyAlignment="1" applyProtection="1">
      <alignment horizontal="left" wrapText="1"/>
    </xf>
    <xf numFmtId="0" fontId="11" fillId="0" borderId="0" xfId="0" applyFont="1" applyFill="1" applyBorder="1" applyAlignment="1" applyProtection="1">
      <alignment wrapText="1"/>
    </xf>
    <xf numFmtId="0" fontId="12" fillId="0" borderId="0" xfId="0" applyFont="1" applyFill="1" applyBorder="1" applyAlignment="1" applyProtection="1">
      <alignment wrapText="1"/>
    </xf>
    <xf numFmtId="0" fontId="13" fillId="0" borderId="0" xfId="0" applyFont="1" applyFill="1" applyBorder="1" applyAlignment="1" applyProtection="1">
      <alignment vertical="top" wrapText="1"/>
    </xf>
    <xf numFmtId="0" fontId="12" fillId="0" borderId="0" xfId="0" applyNumberFormat="1" applyFont="1" applyFill="1" applyBorder="1" applyAlignment="1" applyProtection="1">
      <alignment wrapText="1"/>
    </xf>
    <xf numFmtId="0" fontId="9" fillId="0" borderId="0" xfId="0" applyFont="1" applyBorder="1" applyAlignment="1" applyProtection="1">
      <alignment horizontal="center" vertical="center" wrapText="1"/>
    </xf>
    <xf numFmtId="0" fontId="5" fillId="0" borderId="0" xfId="0" applyFont="1" applyBorder="1" applyAlignment="1" applyProtection="1">
      <alignment horizontal="left" vertical="center"/>
    </xf>
    <xf numFmtId="0" fontId="9" fillId="4" borderId="0" xfId="0" applyFont="1" applyFill="1" applyBorder="1" applyAlignment="1" applyProtection="1">
      <alignment horizontal="center" vertical="center"/>
    </xf>
    <xf numFmtId="0" fontId="5" fillId="0" borderId="0" xfId="0" applyFont="1" applyBorder="1" applyAlignment="1" applyProtection="1">
      <alignment horizontal="right" vertical="center"/>
    </xf>
    <xf numFmtId="0" fontId="21" fillId="0" borderId="0" xfId="0" applyFont="1" applyAlignment="1" applyProtection="1">
      <alignment vertical="center"/>
    </xf>
    <xf numFmtId="0" fontId="3" fillId="4" borderId="0" xfId="0" applyFont="1" applyFill="1" applyAlignment="1" applyProtection="1">
      <alignment horizontal="center" vertical="center" wrapText="1"/>
    </xf>
    <xf numFmtId="0" fontId="3" fillId="4" borderId="3" xfId="0" applyFont="1" applyFill="1" applyBorder="1" applyAlignment="1" applyProtection="1">
      <alignment horizontal="center" vertical="center" wrapText="1"/>
    </xf>
    <xf numFmtId="0" fontId="1" fillId="4"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0" fillId="0" borderId="2" xfId="0" applyBorder="1" applyAlignment="1">
      <alignment horizontal="left" wrapText="1"/>
    </xf>
    <xf numFmtId="0" fontId="0" fillId="0" borderId="2" xfId="0" applyBorder="1" applyAlignment="1">
      <alignment horizontal="left"/>
    </xf>
    <xf numFmtId="0" fontId="1" fillId="0" borderId="2" xfId="0" applyFont="1" applyBorder="1" applyAlignment="1">
      <alignment horizontal="left"/>
    </xf>
    <xf numFmtId="0" fontId="1" fillId="0" borderId="2" xfId="0" applyFont="1" applyBorder="1" applyAlignment="1" applyProtection="1">
      <alignment horizontal="center" vertical="center" wrapText="1"/>
    </xf>
    <xf numFmtId="0" fontId="1" fillId="4" borderId="2" xfId="0"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0" fontId="8" fillId="3" borderId="2" xfId="0" applyNumberFormat="1" applyFont="1" applyFill="1" applyBorder="1" applyAlignment="1" applyProtection="1">
      <alignment vertical="center" wrapText="1"/>
    </xf>
    <xf numFmtId="0" fontId="10" fillId="2" borderId="2" xfId="0" applyFont="1" applyFill="1" applyBorder="1" applyAlignment="1" applyProtection="1">
      <alignment vertical="center" wrapText="1"/>
    </xf>
    <xf numFmtId="0" fontId="10" fillId="3" borderId="2" xfId="0" applyFont="1" applyFill="1" applyBorder="1" applyAlignment="1" applyProtection="1">
      <alignment vertical="center" wrapText="1"/>
    </xf>
    <xf numFmtId="0" fontId="23" fillId="0" borderId="0" xfId="0" applyFont="1" applyAlignment="1" applyProtection="1">
      <alignment horizontal="left"/>
    </xf>
    <xf numFmtId="0" fontId="23" fillId="0" borderId="0" xfId="0" applyFont="1" applyBorder="1" applyAlignment="1" applyProtection="1">
      <alignment vertical="center"/>
    </xf>
    <xf numFmtId="14" fontId="23" fillId="0" borderId="0" xfId="0" applyNumberFormat="1"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Alignment="1" applyProtection="1">
      <alignment vertical="center" wrapText="1"/>
    </xf>
    <xf numFmtId="0" fontId="23" fillId="0" borderId="0" xfId="0" applyFont="1" applyAlignment="1" applyProtection="1">
      <alignment vertical="center"/>
    </xf>
    <xf numFmtId="0" fontId="23" fillId="0" borderId="0" xfId="0" applyFont="1" applyFill="1" applyAlignment="1" applyProtection="1">
      <alignment vertical="center"/>
    </xf>
    <xf numFmtId="0" fontId="23" fillId="0" borderId="0" xfId="0" applyFont="1" applyAlignment="1" applyProtection="1">
      <alignment horizontal="right" vertical="center" wrapText="1"/>
    </xf>
    <xf numFmtId="0" fontId="23" fillId="0" borderId="0" xfId="0" applyFont="1" applyFill="1" applyAlignment="1" applyProtection="1">
      <alignment horizontal="right" vertical="center" wrapText="1"/>
    </xf>
    <xf numFmtId="14" fontId="24" fillId="0" borderId="0" xfId="0" applyNumberFormat="1"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3" fillId="0" borderId="0" xfId="0" applyFont="1" applyAlignment="1" applyProtection="1">
      <alignment horizontal="right" vertical="center"/>
    </xf>
    <xf numFmtId="0" fontId="23" fillId="0" borderId="0" xfId="0" applyFont="1" applyFill="1" applyAlignment="1" applyProtection="1">
      <alignment horizontal="right" vertical="center"/>
    </xf>
    <xf numFmtId="0" fontId="25" fillId="0" borderId="0" xfId="0" applyFont="1" applyAlignment="1" applyProtection="1">
      <alignment horizontal="right" vertical="center" wrapText="1"/>
    </xf>
    <xf numFmtId="0" fontId="7" fillId="5" borderId="2" xfId="0" applyFont="1" applyFill="1" applyBorder="1" applyAlignment="1" applyProtection="1">
      <alignment vertical="center" wrapText="1"/>
    </xf>
    <xf numFmtId="0" fontId="10" fillId="5" borderId="2" xfId="0" applyFont="1" applyFill="1" applyBorder="1" applyAlignment="1" applyProtection="1">
      <alignment vertical="center" wrapText="1"/>
    </xf>
    <xf numFmtId="0" fontId="8" fillId="5" borderId="2" xfId="0" applyFont="1" applyFill="1" applyBorder="1" applyAlignment="1" applyProtection="1">
      <alignment vertical="center" wrapText="1"/>
    </xf>
    <xf numFmtId="0" fontId="15" fillId="5" borderId="2" xfId="0" applyFont="1" applyFill="1" applyBorder="1" applyAlignment="1" applyProtection="1">
      <alignment vertical="center" wrapText="1"/>
    </xf>
    <xf numFmtId="0" fontId="8" fillId="5" borderId="2" xfId="0" applyNumberFormat="1" applyFont="1" applyFill="1" applyBorder="1" applyAlignment="1" applyProtection="1">
      <alignment vertical="center" wrapText="1"/>
    </xf>
    <xf numFmtId="0" fontId="10" fillId="0" borderId="0" xfId="0" applyFont="1" applyFill="1" applyAlignment="1" applyProtection="1">
      <alignment horizontal="center" vertical="center" wrapText="1"/>
    </xf>
    <xf numFmtId="0" fontId="26" fillId="0" borderId="0" xfId="0" applyFont="1" applyFill="1" applyAlignment="1" applyProtection="1">
      <alignment vertical="center" wrapText="1"/>
    </xf>
    <xf numFmtId="0" fontId="1" fillId="0" borderId="0" xfId="0" applyFont="1" applyBorder="1" applyAlignment="1" applyProtection="1">
      <alignment horizontal="left" vertical="center" wrapText="1"/>
    </xf>
    <xf numFmtId="0" fontId="4" fillId="0" borderId="0" xfId="0" applyFont="1" applyBorder="1" applyProtection="1"/>
    <xf numFmtId="173" fontId="1" fillId="0" borderId="0" xfId="0" applyNumberFormat="1" applyFont="1" applyAlignment="1" applyProtection="1">
      <alignment horizontal="center"/>
      <protection locked="0"/>
    </xf>
    <xf numFmtId="0" fontId="4" fillId="0" borderId="0" xfId="0" applyFont="1" applyFill="1" applyAlignment="1" applyProtection="1">
      <alignment vertical="center" wrapText="1"/>
      <protection locked="0"/>
    </xf>
    <xf numFmtId="0" fontId="1" fillId="0" borderId="2" xfId="0" applyFont="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left" vertical="center" wrapText="1"/>
      <protection locked="0"/>
    </xf>
    <xf numFmtId="0" fontId="27" fillId="0" borderId="0" xfId="0" applyFont="1" applyFill="1" applyAlignment="1" applyProtection="1">
      <alignment horizontal="right" vertical="center" wrapText="1"/>
      <protection locked="0"/>
    </xf>
    <xf numFmtId="173" fontId="1" fillId="0" borderId="2" xfId="0" applyNumberFormat="1" applyFont="1" applyBorder="1" applyAlignment="1" applyProtection="1">
      <alignment horizontal="center"/>
      <protection locked="0"/>
    </xf>
    <xf numFmtId="173" fontId="1" fillId="0" borderId="2" xfId="0" applyNumberFormat="1" applyFont="1" applyBorder="1" applyAlignment="1" applyProtection="1">
      <alignment horizontal="center"/>
    </xf>
    <xf numFmtId="0" fontId="1" fillId="4" borderId="2" xfId="0" applyFont="1" applyFill="1" applyBorder="1" applyAlignment="1" applyProtection="1">
      <alignment horizontal="center" vertical="center" wrapText="1"/>
    </xf>
    <xf numFmtId="0" fontId="8" fillId="5" borderId="2" xfId="0" applyFont="1" applyFill="1" applyBorder="1" applyAlignment="1" applyProtection="1">
      <alignment horizontal="justify" vertical="top" wrapText="1"/>
    </xf>
    <xf numFmtId="0" fontId="7" fillId="0" borderId="2" xfId="0" applyFont="1" applyFill="1" applyBorder="1" applyAlignment="1" applyProtection="1">
      <alignment vertical="center" wrapText="1"/>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8" fillId="0" borderId="0" xfId="0" applyFont="1" applyBorder="1" applyAlignment="1" applyProtection="1">
      <alignment horizontal="center" vertical="center" wrapText="1"/>
      <protection locked="0"/>
    </xf>
    <xf numFmtId="0" fontId="27" fillId="0" borderId="0" xfId="0" applyFont="1" applyBorder="1" applyAlignment="1" applyProtection="1">
      <alignment horizontal="left" vertical="center" wrapText="1"/>
      <protection locked="0"/>
    </xf>
    <xf numFmtId="0" fontId="1" fillId="0" borderId="0" xfId="0" applyFont="1" applyAlignment="1" applyProtection="1">
      <alignment horizontal="justify" vertical="top"/>
    </xf>
  </cellXfs>
  <cellStyles count="1">
    <cellStyle name="Normal" xfId="0" builtinId="0"/>
  </cellStyles>
  <dxfs count="1">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99"/>
  <sheetViews>
    <sheetView tabSelected="1" view="pageBreakPreview" zoomScale="80" zoomScaleNormal="50" workbookViewId="0">
      <pane ySplit="5" topLeftCell="A66" activePane="bottomLeft" state="frozen"/>
      <selection pane="bottomLeft" sqref="A1:H1"/>
    </sheetView>
  </sheetViews>
  <sheetFormatPr defaultColWidth="9.109375" defaultRowHeight="13.2"/>
  <cols>
    <col min="1" max="1" width="21.109375" style="17" customWidth="1"/>
    <col min="2" max="2" width="75.33203125" style="19" customWidth="1"/>
    <col min="3" max="3" width="16.44140625" style="19" customWidth="1"/>
    <col min="4" max="4" width="21.6640625" style="23" customWidth="1"/>
    <col min="5" max="5" width="9" style="84" hidden="1" customWidth="1"/>
    <col min="6" max="6" width="8" style="84" hidden="1" customWidth="1"/>
    <col min="7" max="7" width="7.88671875" style="84" hidden="1" customWidth="1"/>
    <col min="8" max="8" width="17.44140625" style="86" hidden="1" customWidth="1"/>
    <col min="9" max="9" width="7.5546875" style="17" customWidth="1"/>
    <col min="10" max="10" width="7.33203125" style="20" hidden="1" customWidth="1"/>
    <col min="11" max="11" width="8.33203125" style="95" hidden="1" customWidth="1"/>
    <col min="12" max="12" width="9.109375" style="22" hidden="1" customWidth="1"/>
    <col min="13" max="13" width="8.109375" style="58" customWidth="1"/>
    <col min="14" max="14" width="9.109375" style="45"/>
    <col min="15" max="15" width="9.109375" style="52"/>
    <col min="16" max="16384" width="9.109375" style="9"/>
  </cols>
  <sheetData>
    <row r="1" spans="1:15" s="5" customFormat="1" ht="24.9" customHeight="1">
      <c r="A1" s="114" t="s">
        <v>15</v>
      </c>
      <c r="B1" s="115"/>
      <c r="C1" s="115"/>
      <c r="D1" s="115"/>
      <c r="E1" s="115"/>
      <c r="F1" s="115"/>
      <c r="G1" s="115"/>
      <c r="H1" s="115"/>
      <c r="I1" s="2"/>
      <c r="J1" s="3">
        <v>5</v>
      </c>
      <c r="K1" s="93"/>
      <c r="L1" s="75"/>
      <c r="M1" s="56"/>
      <c r="N1" s="43"/>
      <c r="O1" s="48"/>
    </row>
    <row r="2" spans="1:15" s="7" customFormat="1" ht="20.100000000000001" customHeight="1">
      <c r="A2" s="62" t="s">
        <v>193</v>
      </c>
      <c r="B2" s="108"/>
      <c r="C2" s="117"/>
      <c r="D2" s="117"/>
      <c r="E2" s="79"/>
      <c r="F2" s="79"/>
      <c r="G2" s="79"/>
      <c r="H2" s="79"/>
      <c r="I2" s="6"/>
      <c r="J2" s="3"/>
      <c r="K2" s="93"/>
      <c r="L2" s="75"/>
      <c r="M2" s="56"/>
      <c r="N2" s="43"/>
      <c r="O2" s="49"/>
    </row>
    <row r="3" spans="1:15" s="7" customFormat="1" ht="20.100000000000001" customHeight="1">
      <c r="A3" s="62" t="s">
        <v>21</v>
      </c>
      <c r="B3" s="105"/>
      <c r="C3" s="7" t="s">
        <v>71</v>
      </c>
      <c r="D3" s="102">
        <f ca="1">TODAY()</f>
        <v>42212</v>
      </c>
      <c r="E3" s="79"/>
      <c r="F3" s="79"/>
      <c r="G3" s="79"/>
      <c r="H3" s="79"/>
      <c r="I3" s="6"/>
      <c r="J3" s="3"/>
      <c r="K3" s="93"/>
      <c r="L3" s="75"/>
      <c r="M3" s="56"/>
      <c r="N3" s="43"/>
      <c r="O3" s="49"/>
    </row>
    <row r="4" spans="1:15" s="7" customFormat="1" ht="24.9" customHeight="1" thickBot="1">
      <c r="A4" s="62" t="s">
        <v>73</v>
      </c>
      <c r="B4" s="103"/>
      <c r="C4" s="116"/>
      <c r="D4" s="116"/>
      <c r="E4" s="116"/>
      <c r="F4" s="116"/>
      <c r="G4" s="116"/>
      <c r="H4" s="116"/>
      <c r="I4" s="6"/>
      <c r="J4" s="3"/>
      <c r="K4" s="93"/>
      <c r="L4" s="75"/>
      <c r="M4" s="56"/>
      <c r="N4" s="43"/>
      <c r="O4" s="49"/>
    </row>
    <row r="5" spans="1:15" s="7" customFormat="1" ht="20.100000000000001" customHeight="1" thickTop="1" thickBot="1">
      <c r="A5" s="62" t="s">
        <v>22</v>
      </c>
      <c r="B5" s="103"/>
      <c r="C5" s="63" t="s">
        <v>72</v>
      </c>
      <c r="D5" s="1" t="s">
        <v>176</v>
      </c>
      <c r="E5" s="80"/>
      <c r="F5" s="80"/>
      <c r="G5" s="80"/>
      <c r="H5" s="80"/>
      <c r="I5" s="6"/>
      <c r="J5" s="77" t="s">
        <v>176</v>
      </c>
      <c r="K5" s="94" t="s">
        <v>26</v>
      </c>
      <c r="L5" s="78" t="s">
        <v>27</v>
      </c>
      <c r="M5" s="57"/>
      <c r="N5" s="43"/>
      <c r="O5" s="49"/>
    </row>
    <row r="6" spans="1:15" s="7" customFormat="1" ht="20.100000000000001" customHeight="1" thickTop="1">
      <c r="A6" s="62" t="s">
        <v>23</v>
      </c>
      <c r="B6" s="103"/>
      <c r="C6" s="100"/>
      <c r="D6" s="101"/>
      <c r="E6" s="81"/>
      <c r="F6" s="82"/>
      <c r="G6" s="82"/>
      <c r="H6" s="88"/>
      <c r="I6" s="6"/>
      <c r="J6" s="3"/>
      <c r="K6" s="93"/>
      <c r="L6" s="75"/>
      <c r="M6" s="56"/>
      <c r="N6" s="43"/>
      <c r="O6" s="49"/>
    </row>
    <row r="7" spans="1:15" s="7" customFormat="1" ht="20.100000000000001" customHeight="1">
      <c r="B7" s="64" t="s">
        <v>24</v>
      </c>
      <c r="C7" s="106"/>
      <c r="D7" s="107"/>
      <c r="E7" s="82"/>
      <c r="F7" s="82"/>
      <c r="G7" s="82"/>
      <c r="H7" s="89"/>
      <c r="I7" s="6"/>
      <c r="J7" s="3"/>
      <c r="K7" s="93"/>
      <c r="L7" s="75"/>
      <c r="M7" s="56"/>
      <c r="N7" s="43"/>
      <c r="O7" s="49"/>
    </row>
    <row r="8" spans="1:15" s="11" customFormat="1" ht="15" customHeight="1">
      <c r="A8" s="8" t="s">
        <v>0</v>
      </c>
      <c r="B8" s="8"/>
      <c r="C8" s="8"/>
      <c r="D8" s="10"/>
      <c r="E8" s="83" t="s">
        <v>12</v>
      </c>
      <c r="F8" s="83" t="s">
        <v>12</v>
      </c>
      <c r="G8" s="83" t="s">
        <v>12</v>
      </c>
      <c r="H8" s="84"/>
      <c r="I8" s="8"/>
      <c r="J8" s="3"/>
      <c r="K8" s="93"/>
      <c r="L8" s="4"/>
      <c r="M8" s="57"/>
      <c r="N8" s="44"/>
      <c r="O8" s="50"/>
    </row>
    <row r="9" spans="1:15" s="16" customFormat="1" ht="26.25" customHeight="1" thickBot="1">
      <c r="A9" s="12" t="str">
        <f>IF($D$5="standard",$J9,IF($D$5="dry cleaner",#REF!,IF($D$5="waste oil burner",#REF!,IF($D$5="petrol station",#REF!,IF($D$5="vehicle refinisher",#REF!,IF($D$5="mobile plant",$K9,IF($D$5="gas odoriser",$L9,"invalid answer")))))))</f>
        <v>Table A1.1 - Risk Rating (A or B or C)</v>
      </c>
      <c r="B9" s="13"/>
      <c r="C9" s="13"/>
      <c r="D9" s="14" t="s">
        <v>186</v>
      </c>
      <c r="E9" s="83" t="s">
        <v>5</v>
      </c>
      <c r="F9" s="84"/>
      <c r="G9" s="84"/>
      <c r="H9" s="86" t="s">
        <v>4</v>
      </c>
      <c r="I9" s="12"/>
      <c r="J9" s="20" t="s">
        <v>169</v>
      </c>
      <c r="K9" s="21" t="s">
        <v>169</v>
      </c>
      <c r="L9" s="22" t="s">
        <v>169</v>
      </c>
      <c r="M9" s="57"/>
      <c r="N9" s="44"/>
      <c r="O9" s="51"/>
    </row>
    <row r="10" spans="1:15" ht="20.100000000000001" customHeight="1" thickTop="1" thickBot="1">
      <c r="B10" s="38" t="str">
        <f>IF($D$5="standard",$J10,IF($D$5="dry cleaner",#REF!,IF($D$5="waste oil burner",#REF!,IF($D$5="petrol station",#REF!,IF($D$5="vehicle refinisher",#REF!,IF($D$5="mobile plant",$K10,IF($D$5="gas odoriser",$L10,"invalid answer")))))))</f>
        <v>A) Category 1</v>
      </c>
      <c r="D10" s="1"/>
      <c r="E10" s="84">
        <v>10</v>
      </c>
      <c r="H10" s="86" t="str">
        <f>IF(B10="N/A",0,IF(D10="A",E10,IF(D10="B",E11,IF(D10="C",E12,"Invalid Answer"))))</f>
        <v>Invalid Answer</v>
      </c>
      <c r="J10" s="20" t="s">
        <v>30</v>
      </c>
      <c r="K10" s="21" t="s">
        <v>30</v>
      </c>
      <c r="L10" s="22" t="s">
        <v>25</v>
      </c>
    </row>
    <row r="11" spans="1:15" ht="20.100000000000001" customHeight="1" thickTop="1">
      <c r="B11" s="38" t="str">
        <f>IF($D$5="standard",$J11,IF($D$5="dry cleaner",#REF!,IF($D$5="waste oil burner",#REF!,IF($D$5="petrol station",#REF!,IF($D$5="vehicle refinisher",#REF!,IF($D$5="mobile plant",$K11,IF($D$5="gas odoriser",$L11,"invalid answer")))))))</f>
        <v>B) Category 2</v>
      </c>
      <c r="E11" s="84">
        <v>20</v>
      </c>
      <c r="J11" s="20" t="s">
        <v>31</v>
      </c>
      <c r="K11" s="21" t="s">
        <v>31</v>
      </c>
      <c r="L11" s="22" t="s">
        <v>25</v>
      </c>
    </row>
    <row r="12" spans="1:15" ht="20.100000000000001" customHeight="1">
      <c r="B12" s="38" t="str">
        <f>IF($D$5="standard",$J12,IF($D$5="dry cleaner",#REF!,IF($D$5="waste oil burner",#REF!,IF($D$5="petrol station",#REF!,IF($D$5="vehicle refinisher",#REF!,IF($D$5="mobile plant",$K12,IF($D$5="gas odoriser",$L12,"invalid answer")))))))</f>
        <v>C) Category 3</v>
      </c>
      <c r="E12" s="84">
        <v>30</v>
      </c>
      <c r="J12" s="20" t="s">
        <v>32</v>
      </c>
      <c r="K12" s="21" t="s">
        <v>32</v>
      </c>
      <c r="L12" s="22" t="s">
        <v>25</v>
      </c>
    </row>
    <row r="13" spans="1:15" s="16" customFormat="1" ht="15" hidden="1" customHeight="1">
      <c r="A13" s="12"/>
      <c r="B13" s="24"/>
      <c r="C13" s="13"/>
      <c r="D13" s="23"/>
      <c r="E13" s="84"/>
      <c r="F13" s="84"/>
      <c r="G13" s="84"/>
      <c r="H13" s="86"/>
      <c r="I13" s="12"/>
      <c r="J13" s="3"/>
      <c r="K13" s="93"/>
      <c r="L13" s="4"/>
      <c r="M13" s="57"/>
      <c r="N13" s="44"/>
      <c r="O13" s="51"/>
    </row>
    <row r="14" spans="1:15" s="16" customFormat="1" ht="20.100000000000001" customHeight="1" thickBot="1">
      <c r="A14" s="12" t="str">
        <f>IF($D$5="standard",$J14,IF($D$5="dry cleaner",#REF!,IF($D$5="waste oil burner",#REF!,IF($D$5="petrol station",#REF!,IF($D$5="vehicle refinisher",#REF!,IF($D$5="mobile plant",$K14,IF($D$5="gas odoriser",$L14,"invalid answer")))))))</f>
        <v>Table A1.2 - Status of Upgrading (A or B or C or D)</v>
      </c>
      <c r="B14" s="24"/>
      <c r="C14" s="13"/>
      <c r="D14" s="61" t="s">
        <v>16</v>
      </c>
      <c r="E14" s="83" t="s">
        <v>5</v>
      </c>
      <c r="F14" s="84"/>
      <c r="G14" s="84"/>
      <c r="H14" s="86"/>
      <c r="I14" s="12"/>
      <c r="J14" s="20" t="s">
        <v>170</v>
      </c>
      <c r="K14" s="95" t="s">
        <v>170</v>
      </c>
      <c r="L14" s="22" t="s">
        <v>170</v>
      </c>
      <c r="M14" s="57"/>
      <c r="N14" s="44"/>
      <c r="O14" s="51"/>
    </row>
    <row r="15" spans="1:15" ht="20.100000000000001" customHeight="1" thickTop="1" thickBot="1">
      <c r="B15" s="35" t="str">
        <f>IF($D$5="standard",$J15,IF($D$5="dry cleaner",#REF!,IF($D$5="waste oil burner",#REF!,IF($D$5="petrol station",#REF!,IF($D$5="vehicle refinisher",#REF!,IF($D$5="mobile plant",$K15,IF($D$5="gas odoriser",$L15,"invalid answer")))))))</f>
        <v xml:space="preserve">A) Upgrading not complete but PG Note deadline has yet to be reached </v>
      </c>
      <c r="D15" s="1"/>
      <c r="E15" s="84">
        <v>5</v>
      </c>
      <c r="H15" s="86" t="str">
        <f>IF(B15="N/A",0,IF(D15="A",E15,IF(D15="B",E16,IF(D15="C",E17,IF(D15="D",E18,"Invalid Answer")))))</f>
        <v>Invalid Answer</v>
      </c>
      <c r="J15" s="20" t="s">
        <v>36</v>
      </c>
      <c r="K15" s="21" t="s">
        <v>36</v>
      </c>
      <c r="L15" s="22" t="s">
        <v>25</v>
      </c>
    </row>
    <row r="16" spans="1:15" ht="20.100000000000001" customHeight="1" thickTop="1">
      <c r="B16" s="35" t="str">
        <f>IF($D$5="standard",$J16,IF($D$5="dry cleaner",#REF!,IF($D$5="waste oil burner",#REF!,IF($D$5="petrol station",#REF!,IF($D$5="vehicle refinisher",#REF!,IF($D$5="mobile plant",$K16,IF($D$5="gas odoriser",$L16,"invalid answer")))))))</f>
        <v xml:space="preserve">B) Upgrading not yet complete and PG Note deadline has passed </v>
      </c>
      <c r="E16" s="84">
        <v>10</v>
      </c>
      <c r="H16" s="86" t="s">
        <v>9</v>
      </c>
      <c r="J16" s="20" t="s">
        <v>37</v>
      </c>
      <c r="K16" s="21" t="s">
        <v>37</v>
      </c>
      <c r="L16" s="22" t="s">
        <v>25</v>
      </c>
    </row>
    <row r="17" spans="1:15" ht="20.100000000000001" customHeight="1">
      <c r="B17" s="35" t="str">
        <f>IF($D$5="standard",$J17,IF($D$5="dry cleaner",#REF!,IF($D$5="waste oil burner",#REF!,IF($D$5="petrol station",#REF!,IF($D$5="vehicle refinisher",#REF!,IF($D$5="mobile plant",$K17,IF($D$5="gas odoriser",$L17,"invalid answer")))))))</f>
        <v xml:space="preserve">C) Upgrading complete and meets BAT Requirements </v>
      </c>
      <c r="E17" s="84">
        <v>0</v>
      </c>
      <c r="H17" s="86" t="s">
        <v>9</v>
      </c>
      <c r="J17" s="20" t="s">
        <v>194</v>
      </c>
      <c r="K17" s="21" t="s">
        <v>194</v>
      </c>
      <c r="L17" s="22" t="s">
        <v>25</v>
      </c>
    </row>
    <row r="18" spans="1:15" ht="20.100000000000001" customHeight="1">
      <c r="B18" s="35" t="str">
        <f>IF($D$5="standard",$J18,IF($D$5="dry cleaner",#REF!,IF($D$5="waste oil burner",#REF!,IF($D$5="petrol station",#REF!,IF($D$5="vehicle refinisher",#REF!,IF($D$5="mobile plant",$K18,IF($D$5="gas odoriser",$L18,"invalid answer")))))))</f>
        <v xml:space="preserve">D) Emissions control exceeds BAT Requirements </v>
      </c>
      <c r="E18" s="84">
        <v>-10</v>
      </c>
      <c r="H18" s="86" t="s">
        <v>9</v>
      </c>
      <c r="J18" s="20" t="s">
        <v>195</v>
      </c>
      <c r="K18" s="21" t="s">
        <v>195</v>
      </c>
      <c r="L18" s="22" t="s">
        <v>25</v>
      </c>
    </row>
    <row r="19" spans="1:15" ht="15" hidden="1" customHeight="1">
      <c r="B19" s="25"/>
    </row>
    <row r="20" spans="1:15" s="16" customFormat="1" ht="32.25" customHeight="1" thickBot="1">
      <c r="A20" s="118" t="str">
        <f>IF($D$5="standard",$J20,IF($D$5="dry cleaner",#REF!,IF($D$5="waste oil burner",#REF!,IF($D$5="petrol station",#REF!,IF($D$5="vehicle refinisher",#REF!,IF($D$5="mobile plant",$K20,IF($D$5="gas odoriser",$L20,"invalid answer")))))))</f>
        <v>Table A1.3 - Sensitivity of Receptors (FILL IN ALL)</v>
      </c>
      <c r="B20" s="118"/>
      <c r="C20" s="118"/>
      <c r="D20" s="26" t="s">
        <v>198</v>
      </c>
      <c r="E20" s="83" t="s">
        <v>5</v>
      </c>
      <c r="F20" s="84"/>
      <c r="G20" s="84"/>
      <c r="H20" s="86"/>
      <c r="I20" s="12"/>
      <c r="J20" s="20" t="s">
        <v>171</v>
      </c>
      <c r="K20" s="112" t="s">
        <v>197</v>
      </c>
      <c r="L20" s="22" t="s">
        <v>177</v>
      </c>
      <c r="M20" s="57"/>
      <c r="N20" s="44"/>
      <c r="O20" s="51"/>
    </row>
    <row r="21" spans="1:15" ht="20.100000000000001" customHeight="1" thickTop="1" thickBot="1">
      <c r="B21" s="18" t="str">
        <f>IF($D$5="standard",$J21,IF($D$5="dry cleaner",#REF!,IF($D$5="waste oil burner",#REF!,IF($D$5="petrol station",#REF!,IF($D$5="vehicle refinisher",#REF!,IF($D$5="mobile plant",$K21,IF($D$5="gas odoriser",$L21,"invalid answer")))))))</f>
        <v xml:space="preserve">A) &lt; 100m* </v>
      </c>
      <c r="C21" s="19" t="s">
        <v>6</v>
      </c>
      <c r="D21" s="1"/>
      <c r="E21" s="84">
        <v>20</v>
      </c>
      <c r="F21" s="84">
        <f>IF(D21="yes",E21,0)</f>
        <v>0</v>
      </c>
      <c r="G21" s="90">
        <f>(IF(SUM(F21:F23)=37,20,IF(SUM(F21:F23)=32,20,IF(SUM(F21:F23)=25,20,IF(SUM(F21:F23)=20,20,IF(SUM(F21:F23)=17,12,IF(SUM(F21:F23)=12,12,IF(SUM(F21:F23)=5,5,0))))))))</f>
        <v>0</v>
      </c>
      <c r="J21" s="20" t="s">
        <v>35</v>
      </c>
      <c r="K21" s="95" t="s">
        <v>35</v>
      </c>
      <c r="L21" s="22" t="s">
        <v>25</v>
      </c>
    </row>
    <row r="22" spans="1:15" ht="20.100000000000001" customHeight="1" thickTop="1" thickBot="1">
      <c r="B22" s="25"/>
      <c r="C22" s="19" t="s">
        <v>7</v>
      </c>
      <c r="D22" s="1"/>
      <c r="E22" s="84">
        <v>12</v>
      </c>
      <c r="F22" s="84">
        <f>IF(D22="yes",E22,0)</f>
        <v>0</v>
      </c>
      <c r="G22" s="90"/>
    </row>
    <row r="23" spans="1:15" ht="20.100000000000001" customHeight="1" thickTop="1" thickBot="1">
      <c r="B23" s="25"/>
      <c r="C23" s="19" t="s">
        <v>8</v>
      </c>
      <c r="D23" s="1"/>
      <c r="E23" s="84">
        <v>5</v>
      </c>
      <c r="F23" s="84">
        <f>IF(D23="yes",E23,0)</f>
        <v>0</v>
      </c>
      <c r="G23" s="90"/>
    </row>
    <row r="24" spans="1:15" ht="20.100000000000001" hidden="1" customHeight="1" thickTop="1" thickBot="1">
      <c r="B24" s="25"/>
      <c r="D24" s="1"/>
      <c r="G24" s="90"/>
    </row>
    <row r="25" spans="1:15" ht="20.100000000000001" customHeight="1" thickTop="1" thickBot="1">
      <c r="B25" s="18" t="str">
        <f>IF($D$5="standard",$J25,IF($D$5="dry cleaner",#REF!,IF($D$5="waste oil burner",#REF!,IF($D$5="petrol station",#REF!,IF($D$5="vehicle refinisher",#REF!,IF($D$5="mobile plant",$K25,IF($D$5="gas odoriser",$L25,"invalid answer")))))))</f>
        <v xml:space="preserve">B) 100 - 250m* </v>
      </c>
      <c r="C25" s="19" t="s">
        <v>6</v>
      </c>
      <c r="D25" s="1"/>
      <c r="E25" s="84">
        <v>12</v>
      </c>
      <c r="F25" s="84">
        <f>IF(D25="yes",E25,0)</f>
        <v>0</v>
      </c>
      <c r="G25" s="90">
        <f>(IF(SUM(F25:F27)=25,12,IF(SUM(F25:F27)=22,12,IF(SUM(F25:F27)=15,12,IF(SUM(F25:F27)=12,12,IF(SUM(F25:F27)=13,10,IF(SUM(F25:F27)=10,10,IF(SUM(F25:F27)=3,3,0))))))))</f>
        <v>0</v>
      </c>
      <c r="J25" s="20" t="s">
        <v>34</v>
      </c>
      <c r="K25" s="95" t="s">
        <v>34</v>
      </c>
      <c r="L25" s="22" t="s">
        <v>25</v>
      </c>
    </row>
    <row r="26" spans="1:15" ht="20.100000000000001" customHeight="1" thickTop="1" thickBot="1">
      <c r="B26" s="25"/>
      <c r="C26" s="19" t="s">
        <v>7</v>
      </c>
      <c r="D26" s="1"/>
      <c r="E26" s="84">
        <v>10</v>
      </c>
      <c r="F26" s="84">
        <f>IF(D26="yes",E26,0)</f>
        <v>0</v>
      </c>
      <c r="G26" s="90"/>
    </row>
    <row r="27" spans="1:15" ht="20.100000000000001" customHeight="1" thickTop="1" thickBot="1">
      <c r="B27" s="25"/>
      <c r="C27" s="19" t="s">
        <v>8</v>
      </c>
      <c r="D27" s="1"/>
      <c r="E27" s="84">
        <v>3</v>
      </c>
      <c r="F27" s="84">
        <f>IF(D27="yes",E27,0)</f>
        <v>0</v>
      </c>
      <c r="G27" s="90"/>
    </row>
    <row r="28" spans="1:15" ht="20.100000000000001" hidden="1" customHeight="1" thickTop="1" thickBot="1">
      <c r="B28" s="25"/>
      <c r="D28" s="1"/>
      <c r="G28" s="90"/>
    </row>
    <row r="29" spans="1:15" ht="20.100000000000001" customHeight="1" thickTop="1" thickBot="1">
      <c r="B29" s="18" t="str">
        <f>IF($D$5="standard",$J29,IF($D$5="dry cleaner",#REF!,IF($D$5="waste oil burner",#REF!,IF($D$5="petrol station",#REF!,IF($D$5="vehicle refinisher",#REF!,IF($D$5="mobile plant",$K29,IF($D$5="gas odoriser",$L29,"invalid answer")))))))</f>
        <v xml:space="preserve">C) 250 - 500m* </v>
      </c>
      <c r="C29" s="19" t="s">
        <v>6</v>
      </c>
      <c r="D29" s="1"/>
      <c r="E29" s="84">
        <v>5</v>
      </c>
      <c r="F29" s="84">
        <f>IF(D29="yes",E29,0)</f>
        <v>0</v>
      </c>
      <c r="G29" s="90">
        <f>(IF(SUM(F29:F31)=9,5,IF(SUM(F29:F31)=8,5,IF(SUM(F29:F31)=6,5,IF(SUM(F29:F31)=5,5,IF(SUM(F29:F31)=4,3,IF(SUM(F29:F31)=3,3,IF(SUM(F29:F31)=1,1,0))))))))</f>
        <v>0</v>
      </c>
      <c r="J29" s="20" t="s">
        <v>33</v>
      </c>
      <c r="K29" s="95" t="s">
        <v>33</v>
      </c>
      <c r="L29" s="22" t="s">
        <v>25</v>
      </c>
    </row>
    <row r="30" spans="1:15" ht="20.100000000000001" customHeight="1" thickTop="1" thickBot="1">
      <c r="B30" s="25"/>
      <c r="C30" s="19" t="s">
        <v>7</v>
      </c>
      <c r="D30" s="1"/>
      <c r="E30" s="84">
        <v>3</v>
      </c>
      <c r="F30" s="84">
        <f>IF(D30="yes",E30,0)</f>
        <v>0</v>
      </c>
      <c r="G30" s="90"/>
    </row>
    <row r="31" spans="1:15" ht="20.100000000000001" customHeight="1" thickTop="1" thickBot="1">
      <c r="B31" s="25"/>
      <c r="C31" s="19" t="s">
        <v>8</v>
      </c>
      <c r="D31" s="1"/>
      <c r="E31" s="84">
        <v>1</v>
      </c>
      <c r="F31" s="84">
        <f>IF(D31="yes",E31,0)</f>
        <v>0</v>
      </c>
      <c r="G31" s="90"/>
    </row>
    <row r="32" spans="1:15" ht="20.100000000000001" hidden="1" customHeight="1" thickTop="1" thickBot="1">
      <c r="B32" s="25"/>
      <c r="D32" s="1"/>
      <c r="G32" s="90"/>
    </row>
    <row r="33" spans="1:15" ht="20.100000000000001" customHeight="1" thickTop="1" thickBot="1">
      <c r="B33" s="18" t="str">
        <f>IF($D$5="standard",$J33,IF($D$5="dry cleaner",#REF!,IF($D$5="waste oil burner",#REF!,IF($D$5="petrol station",#REF!,IF($D$5="vehicle refinisher",#REF!,IF($D$5="mobile plant",$K33,IF($D$5="gas odoriser",$L33,"invalid answer")))))))</f>
        <v xml:space="preserve">D) &gt;500m* </v>
      </c>
      <c r="C33" s="19" t="s">
        <v>6</v>
      </c>
      <c r="D33" s="1"/>
      <c r="E33" s="84">
        <v>0</v>
      </c>
      <c r="F33" s="84">
        <f>IF(D33="yes",E33,0)</f>
        <v>0</v>
      </c>
      <c r="G33" s="90">
        <f>(IF(SUM(F33:F35)=0,0,"VALID?"))</f>
        <v>0</v>
      </c>
      <c r="J33" s="20" t="s">
        <v>64</v>
      </c>
      <c r="K33" s="95" t="s">
        <v>64</v>
      </c>
      <c r="L33" s="22" t="s">
        <v>25</v>
      </c>
    </row>
    <row r="34" spans="1:15" ht="20.100000000000001" customHeight="1" thickTop="1" thickBot="1">
      <c r="B34" s="99" t="str">
        <f>IF($D$5="standard",$J34,IF($D$5="dry cleaner",#REF!,IF($D$5="waste oil burner",#REF!,IF($D$5="petrol station",#REF!,IF($D$5="vehicle refinisher",#REF!,IF($D$5="mobile plant",$K34,IF($D$5="gas odoriser",$L34,"invalid answer")))))))</f>
        <v>*all distances multiply by factor of 2 for mineral &amp; lime processes, x4 for combustion, incineration (not cremation), iron &amp; steel &amp; non-ferrous metal processes.</v>
      </c>
      <c r="C34" s="19" t="s">
        <v>7</v>
      </c>
      <c r="D34" s="1"/>
      <c r="E34" s="84">
        <v>0</v>
      </c>
      <c r="F34" s="84">
        <f>IF(D34="yes",E34,0)</f>
        <v>0</v>
      </c>
      <c r="G34" s="90"/>
      <c r="J34" s="20" t="s">
        <v>166</v>
      </c>
      <c r="K34" s="95" t="s">
        <v>178</v>
      </c>
    </row>
    <row r="35" spans="1:15" ht="20.100000000000001" customHeight="1" thickTop="1" thickBot="1">
      <c r="B35" s="25"/>
      <c r="C35" s="19" t="s">
        <v>8</v>
      </c>
      <c r="D35" s="1"/>
      <c r="E35" s="84">
        <v>0</v>
      </c>
      <c r="F35" s="84">
        <f>IF(D35="yes",E35,0)</f>
        <v>0</v>
      </c>
      <c r="G35" s="90"/>
    </row>
    <row r="36" spans="1:15" s="30" customFormat="1" ht="15" hidden="1" customHeight="1" thickTop="1">
      <c r="A36" s="27" t="s">
        <v>19</v>
      </c>
      <c r="B36" s="18"/>
      <c r="C36" s="18"/>
      <c r="D36" s="28"/>
      <c r="E36" s="85"/>
      <c r="F36" s="85"/>
      <c r="G36" s="91">
        <f>((IF((G21&lt;=G25),G25,IF((G21&lt;=G29),G29,IF((G21&lt;=G33),G33,IF((G25&lt;=G21),G21,IF((G25&lt;=G29),G29,IF((G25&lt;=G33),G33,"Invalid Answer"))))))))</f>
        <v>0</v>
      </c>
      <c r="H36" s="87"/>
      <c r="I36" s="27"/>
      <c r="J36" s="20"/>
      <c r="K36" s="95"/>
      <c r="L36" s="22"/>
      <c r="M36" s="58"/>
      <c r="N36" s="46"/>
      <c r="O36" s="53"/>
    </row>
    <row r="37" spans="1:15" s="30" customFormat="1" ht="15" hidden="1" customHeight="1">
      <c r="A37" s="27" t="s">
        <v>20</v>
      </c>
      <c r="B37" s="18"/>
      <c r="C37" s="18"/>
      <c r="D37" s="28"/>
      <c r="E37" s="85"/>
      <c r="F37" s="85"/>
      <c r="G37" s="91">
        <f>((IF((G29&gt;=G21),G29,IF((G29&gt;=G25),G29,IF((G29&gt;=G33),G29,IF((G33&gt;=G21),G33,IF((G33&gt;=G25),G33,IF((G33&gt;=G29),G33,"Invalid Answer"))))))))</f>
        <v>0</v>
      </c>
      <c r="H37" s="87"/>
      <c r="I37" s="27"/>
      <c r="J37" s="20"/>
      <c r="K37" s="95"/>
      <c r="L37" s="22"/>
      <c r="M37" s="58"/>
      <c r="N37" s="46"/>
      <c r="O37" s="53"/>
    </row>
    <row r="38" spans="1:15" s="30" customFormat="1" ht="15" hidden="1" customHeight="1">
      <c r="A38" s="27"/>
      <c r="B38" s="18"/>
      <c r="C38" s="18"/>
      <c r="D38" s="28"/>
      <c r="E38" s="85"/>
      <c r="F38" s="85"/>
      <c r="G38" s="91"/>
      <c r="H38" s="87"/>
      <c r="I38" s="27"/>
      <c r="J38" s="20"/>
      <c r="K38" s="95"/>
      <c r="L38" s="22"/>
      <c r="M38" s="58"/>
      <c r="N38" s="46"/>
      <c r="O38" s="53"/>
    </row>
    <row r="39" spans="1:15" s="31" customFormat="1" ht="15" customHeight="1" thickTop="1">
      <c r="A39" s="8" t="s">
        <v>18</v>
      </c>
      <c r="B39" s="24"/>
      <c r="C39" s="24"/>
      <c r="D39" s="28"/>
      <c r="E39" s="85"/>
      <c r="F39" s="85"/>
      <c r="G39" s="85"/>
      <c r="H39" s="87">
        <f>IF(B21="N/A",0,IF(G36&lt;=G37,G37,IF(G37&lt;=G36,G36,"Invalid Answer")))</f>
        <v>0</v>
      </c>
      <c r="I39" s="29"/>
      <c r="J39" s="3"/>
      <c r="K39" s="93"/>
      <c r="L39" s="4"/>
      <c r="M39" s="57"/>
      <c r="N39" s="47"/>
      <c r="O39" s="54"/>
    </row>
    <row r="40" spans="1:15" ht="15" hidden="1" customHeight="1">
      <c r="B40" s="25"/>
    </row>
    <row r="41" spans="1:15" s="16" customFormat="1" ht="20.100000000000001" customHeight="1" thickBot="1">
      <c r="A41" s="12" t="str">
        <f>IF($D$5="standard",$J41,IF($D$5="dry cleaner",#REF!,IF($D$5="waste oil burner",#REF!,IF($D$5="petrol station",#REF!,IF($D$5="vehicle refinisher",#REF!,IF($D$5="mobile plant",$K41,IF($D$5="gas odoriser",$L41,"invalid answer")))))))</f>
        <v>Table A1.4 - Other Targets</v>
      </c>
      <c r="B41" s="24"/>
      <c r="C41" s="13"/>
      <c r="D41" s="14" t="s">
        <v>17</v>
      </c>
      <c r="E41" s="83" t="s">
        <v>5</v>
      </c>
      <c r="F41" s="84"/>
      <c r="G41" s="84"/>
      <c r="H41" s="86"/>
      <c r="I41" s="12"/>
      <c r="J41" s="20" t="s">
        <v>172</v>
      </c>
      <c r="K41" s="21" t="s">
        <v>199</v>
      </c>
      <c r="L41" s="22" t="s">
        <v>172</v>
      </c>
      <c r="M41" s="57"/>
      <c r="N41" s="44"/>
      <c r="O41" s="51"/>
    </row>
    <row r="42" spans="1:15" ht="20.100000000000001" customHeight="1" thickTop="1" thickBot="1">
      <c r="B42" s="35" t="str">
        <f>IF($D$5="standard",$J42,IF($D$5="dry cleaner",#REF!,IF($D$5="waste oil burner",#REF!,IF($D$5="petrol station",#REF!,IF($D$5="vehicle refinisher",#REF!,IF($D$5="mobile plant",$K42,IF($D$5="gas odoriser",$L42,"invalid answer")))))))</f>
        <v>(a) Other air pollution problems in the local area to which process is a potential contributor</v>
      </c>
      <c r="D42" s="1"/>
      <c r="E42" s="84">
        <v>10</v>
      </c>
      <c r="H42" s="86" t="str">
        <f>IF(B42="N/A",0,IF(D42="A",E42,IF(D42="B",E43,"Invalid Answer")))</f>
        <v>Invalid Answer</v>
      </c>
      <c r="J42" s="20" t="s">
        <v>55</v>
      </c>
      <c r="K42" s="21" t="s">
        <v>55</v>
      </c>
      <c r="L42" s="22" t="s">
        <v>25</v>
      </c>
    </row>
    <row r="43" spans="1:15" ht="20.100000000000001" customHeight="1" thickTop="1">
      <c r="B43" s="35" t="str">
        <f>IF($D$5="standard",$J43,IF($D$5="dry cleaner",#REF!,IF($D$5="waste oil burner",#REF!,IF($D$5="petrol station",#REF!,IF($D$5="vehicle refinisher",#REF!,IF($D$5="mobile plant",$K43,IF($D$5="gas odoriser",$L43,"invalid answer")))))))</f>
        <v xml:space="preserve">(b) No such air pollution problems </v>
      </c>
      <c r="E43" s="84">
        <v>0</v>
      </c>
      <c r="J43" s="20" t="s">
        <v>56</v>
      </c>
      <c r="K43" s="21" t="s">
        <v>56</v>
      </c>
      <c r="L43" s="22" t="s">
        <v>25</v>
      </c>
    </row>
    <row r="44" spans="1:15" ht="15" hidden="1" customHeight="1">
      <c r="B44" s="32"/>
      <c r="K44" s="21"/>
    </row>
    <row r="45" spans="1:15" s="11" customFormat="1" ht="15" customHeight="1">
      <c r="A45" s="8" t="s">
        <v>1</v>
      </c>
      <c r="B45" s="33"/>
      <c r="C45" s="8"/>
      <c r="D45" s="10"/>
      <c r="E45" s="84"/>
      <c r="F45" s="84"/>
      <c r="G45" s="84"/>
      <c r="H45" s="86"/>
      <c r="I45" s="8"/>
      <c r="J45" s="3"/>
      <c r="K45" s="113"/>
      <c r="L45" s="4"/>
      <c r="M45" s="57"/>
      <c r="N45" s="44"/>
      <c r="O45" s="50"/>
    </row>
    <row r="46" spans="1:15" s="16" customFormat="1" ht="15" customHeight="1" thickBot="1">
      <c r="A46" s="12" t="str">
        <f>IF($D$5="standard",$J46,IF($D$5="dry cleaner",#REF!,IF($D$5="waste oil burner",#REF!,IF($D$5="petrol station",#REF!,IF($D$5="vehicle refinisher",#REF!,IF($D$5="mobile plant",$K46,IF($D$5="gas odoriser",$L46,"invalid answer")))))))</f>
        <v>Table A1.5 - Scale of Non-Compliance</v>
      </c>
      <c r="B46" s="34"/>
      <c r="C46" s="13"/>
      <c r="D46" s="23" t="s">
        <v>65</v>
      </c>
      <c r="E46" s="83" t="s">
        <v>10</v>
      </c>
      <c r="F46" s="83" t="s">
        <v>11</v>
      </c>
      <c r="G46" s="84"/>
      <c r="H46" s="86"/>
      <c r="I46" s="12"/>
      <c r="J46" s="20" t="s">
        <v>173</v>
      </c>
      <c r="K46" s="21" t="s">
        <v>179</v>
      </c>
      <c r="L46" s="22" t="s">
        <v>179</v>
      </c>
      <c r="M46" s="57"/>
      <c r="N46" s="44"/>
      <c r="O46" s="51"/>
    </row>
    <row r="47" spans="1:15" ht="24.9" customHeight="1" thickTop="1" thickBot="1">
      <c r="B47" s="35" t="str">
        <f>IF($D$5="standard",$J47,IF($D$5="dry cleaner",#REF!,IF($D$5="waste oil burner",#REF!,IF($D$5="petrol station",#REF!,IF($D$5="vehicle refinisher",#REF!,IF($D$5="mobile plant",$K47,IF($D$5="gas odoriser",$L47,"invalid answer")))))))</f>
        <v xml:space="preserve">(a) Incident leading to justified complaint but no breach of any specific permit condition or of the standard/residual BAT condition </v>
      </c>
      <c r="D47" s="1"/>
      <c r="E47" s="83">
        <v>0</v>
      </c>
      <c r="F47" s="84">
        <f>D47*E47</f>
        <v>0</v>
      </c>
      <c r="H47" s="86">
        <f>(IF(SUM(F47:F51)&gt;=50,50,D52))</f>
        <v>0</v>
      </c>
      <c r="J47" s="20" t="s">
        <v>196</v>
      </c>
      <c r="K47" s="96" t="s">
        <v>48</v>
      </c>
      <c r="L47" s="36" t="s">
        <v>48</v>
      </c>
      <c r="M47" s="59"/>
    </row>
    <row r="48" spans="1:15" ht="24.9" customHeight="1" thickTop="1" thickBot="1">
      <c r="B48" s="35" t="str">
        <f>IF($D$5="standard",$J48,IF($D$5="dry cleaner",#REF!,IF($D$5="waste oil burner",#REF!,IF($D$5="petrol station",#REF!,IF($D$5="vehicle refinisher",#REF!,IF($D$5="mobile plant",$K48,IF($D$5="gas odoriser",$L48,"invalid answer")))))))</f>
        <v>(b) Incident leading to a justified complaint</v>
      </c>
      <c r="D48" s="1"/>
      <c r="E48" s="83">
        <v>5</v>
      </c>
      <c r="F48" s="84">
        <f>D48*E48</f>
        <v>0</v>
      </c>
      <c r="J48" s="20" t="s">
        <v>57</v>
      </c>
      <c r="K48" s="95" t="s">
        <v>57</v>
      </c>
      <c r="L48" s="22" t="s">
        <v>57</v>
      </c>
    </row>
    <row r="49" spans="1:15" ht="24.9" customHeight="1" thickTop="1" thickBot="1">
      <c r="B49" s="35" t="str">
        <f>IF($D$5="standard",$J49,IF($D$5="dry cleaner",#REF!,IF($D$5="waste oil burner",#REF!,IF($D$5="petrol station",#REF!,IF($D$5="vehicle refinisher",#REF!,IF($D$5="mobile plant",$K49,IF($D$5="gas odoriser",$L49,"invalid answer")))))))</f>
        <v>(c) Breach of permit not leading to formal action</v>
      </c>
      <c r="D49" s="1"/>
      <c r="E49" s="83">
        <v>10</v>
      </c>
      <c r="F49" s="84">
        <f>D49*E49</f>
        <v>0</v>
      </c>
      <c r="J49" s="20" t="s">
        <v>49</v>
      </c>
      <c r="K49" s="95" t="s">
        <v>49</v>
      </c>
      <c r="L49" s="22" t="s">
        <v>49</v>
      </c>
    </row>
    <row r="50" spans="1:15" ht="24.9" customHeight="1" thickTop="1" thickBot="1">
      <c r="B50" s="35" t="str">
        <f>IF($D$5="standard",$J50,IF($D$5="dry cleaner",#REF!,IF($D$5="waste oil burner",#REF!,IF($D$5="petrol station",#REF!,IF($D$5="vehicle refinisher",#REF!,IF($D$5="mobile plant",$K50,IF($D$5="gas odoriser",$L50,"invalid answer")))))))</f>
        <v>(d) Incident leading to formal caution, Enforcement Notice or prosecution</v>
      </c>
      <c r="D50" s="1"/>
      <c r="E50" s="83">
        <v>15</v>
      </c>
      <c r="F50" s="84">
        <f>D50*E50</f>
        <v>0</v>
      </c>
      <c r="J50" s="20" t="s">
        <v>50</v>
      </c>
      <c r="K50" s="95" t="s">
        <v>50</v>
      </c>
      <c r="L50" s="22" t="s">
        <v>50</v>
      </c>
    </row>
    <row r="51" spans="1:15" ht="24.9" customHeight="1" thickTop="1" thickBot="1">
      <c r="B51" s="35" t="str">
        <f>IF($D$5="standard",$J51,IF($D$5="dry cleaner",#REF!,IF($D$5="waste oil burner",#REF!,IF($D$5="petrol station",#REF!,IF($D$5="vehicle refinisher",#REF!,IF($D$5="mobile plant",$K51,IF($D$5="gas odoriser",$L51,"invalid answer")))))))</f>
        <v>(e) Incident leading to a Prohibition Notice or Suspension Notice</v>
      </c>
      <c r="D51" s="1"/>
      <c r="E51" s="83">
        <v>20</v>
      </c>
      <c r="F51" s="84">
        <f>D51*E51</f>
        <v>0</v>
      </c>
      <c r="J51" s="20" t="s">
        <v>58</v>
      </c>
      <c r="K51" s="95" t="s">
        <v>58</v>
      </c>
      <c r="L51" s="22" t="s">
        <v>58</v>
      </c>
    </row>
    <row r="52" spans="1:15" s="16" customFormat="1" ht="15" hidden="1" customHeight="1" thickTop="1">
      <c r="A52" s="12" t="s">
        <v>14</v>
      </c>
      <c r="B52" s="34"/>
      <c r="C52" s="12"/>
      <c r="D52" s="37">
        <f>SUM(F47:F51)</f>
        <v>0</v>
      </c>
      <c r="E52" s="83"/>
      <c r="F52" s="84"/>
      <c r="G52" s="84"/>
      <c r="H52" s="86"/>
      <c r="I52" s="12"/>
      <c r="J52" s="3"/>
      <c r="K52" s="93"/>
      <c r="L52" s="4"/>
      <c r="M52" s="57"/>
      <c r="N52" s="44"/>
      <c r="O52" s="51"/>
    </row>
    <row r="53" spans="1:15" s="16" customFormat="1" ht="24" customHeight="1" thickTop="1" thickBot="1">
      <c r="A53" s="12" t="str">
        <f>IF($D$5="standard",$J53,IF($D$5="dry cleaner",#REF!,IF($D$5="waste oil burner",#REF!,IF($D$5="petrol station",#REF!,IF($D$5="vehicle refinisher",#REF!,IF($D$5="mobile plant",$K53,IF($D$5="gas odoriser",$L53,"invalid answer")))))))</f>
        <v xml:space="preserve"> Table A1.6 - Assessment of monitoring, maintenance &amp; records</v>
      </c>
      <c r="B53" s="34"/>
      <c r="C53" s="13"/>
      <c r="D53" s="26" t="s">
        <v>38</v>
      </c>
      <c r="E53" s="83" t="s">
        <v>5</v>
      </c>
      <c r="F53" s="84"/>
      <c r="G53" s="84"/>
      <c r="H53" s="86"/>
      <c r="I53" s="12"/>
      <c r="J53" s="20" t="s">
        <v>174</v>
      </c>
      <c r="K53" s="95" t="s">
        <v>180</v>
      </c>
      <c r="L53" s="22" t="s">
        <v>180</v>
      </c>
      <c r="M53" s="57"/>
      <c r="N53" s="44"/>
      <c r="O53" s="51"/>
    </row>
    <row r="54" spans="1:15" ht="24.9" customHeight="1" thickTop="1" thickBot="1">
      <c r="B54" s="35" t="str">
        <f>IF($D$5="standard",$J54,IF($D$5="dry cleaner",#REF!,IF($D$5="waste oil burner",#REF!,IF($D$5="petrol station",#REF!,IF($D$5="vehicle refinisher",#REF!,IF($D$5="mobile plant",$K54,IF($D$5="gas odoriser",$L54,"invalid answer")))))))</f>
        <v>(a) All monitoring undertaken to the degree required in the permit?</v>
      </c>
      <c r="D54" s="1"/>
      <c r="E54" s="84">
        <v>0</v>
      </c>
      <c r="F54" s="83" t="s">
        <v>2</v>
      </c>
      <c r="H54" s="86" t="str">
        <f>IF(D54="yes",E54,IF(D54="n/a",E56,IF(D54="no",E55,"invalid answer")))</f>
        <v>invalid answer</v>
      </c>
      <c r="I54" s="65">
        <v>0</v>
      </c>
      <c r="J54" s="20" t="s">
        <v>66</v>
      </c>
      <c r="K54" s="95" t="s">
        <v>41</v>
      </c>
      <c r="L54" s="22" t="s">
        <v>41</v>
      </c>
    </row>
    <row r="55" spans="1:15" ht="24.9" hidden="1" customHeight="1" thickTop="1" thickBot="1">
      <c r="B55" s="35"/>
      <c r="D55" s="1"/>
      <c r="E55" s="84">
        <v>10</v>
      </c>
      <c r="F55" s="84" t="s">
        <v>3</v>
      </c>
    </row>
    <row r="56" spans="1:15" ht="24.9" hidden="1" customHeight="1" thickTop="1" thickBot="1">
      <c r="B56" s="35"/>
      <c r="D56" s="1"/>
      <c r="E56" s="84">
        <v>0</v>
      </c>
      <c r="F56" s="84" t="s">
        <v>13</v>
      </c>
    </row>
    <row r="57" spans="1:15" ht="24.9" customHeight="1" thickTop="1" thickBot="1">
      <c r="B57" s="35" t="str">
        <f>IF($D$5="standard",$J57,IF($D$5="dry cleaner",#REF!,IF($D$5="waste oil burner",#REF!,IF($D$5="petrol station",#REF!,IF($D$5="vehicle refinisher",#REF!,IF($D$5="mobile plant",$K57,IF($D$5="gas odoriser",$L57,"invalid answer")))))))</f>
        <v xml:space="preserve">(c) Process operation modified where any problems indicated by monitoring? </v>
      </c>
      <c r="D57" s="1"/>
      <c r="E57" s="84">
        <v>0</v>
      </c>
      <c r="F57" s="83" t="s">
        <v>2</v>
      </c>
      <c r="H57" s="86" t="str">
        <f>IF(D57="yes",E57,IF(D57="n/a",E59,IF(D57="no",E58,"invalid answer")))</f>
        <v>invalid answer</v>
      </c>
      <c r="J57" s="20" t="s">
        <v>51</v>
      </c>
      <c r="K57" s="95" t="s">
        <v>184</v>
      </c>
      <c r="L57" s="22" t="s">
        <v>184</v>
      </c>
    </row>
    <row r="58" spans="1:15" ht="24.9" hidden="1" customHeight="1" thickTop="1" thickBot="1">
      <c r="B58" s="35"/>
      <c r="D58" s="1"/>
      <c r="E58" s="85">
        <v>5</v>
      </c>
      <c r="F58" s="84" t="s">
        <v>3</v>
      </c>
    </row>
    <row r="59" spans="1:15" ht="24.9" hidden="1" customHeight="1" thickTop="1" thickBot="1">
      <c r="B59" s="35"/>
      <c r="D59" s="1"/>
      <c r="E59" s="84">
        <v>0</v>
      </c>
      <c r="F59" s="84" t="s">
        <v>13</v>
      </c>
    </row>
    <row r="60" spans="1:15" ht="24.9" customHeight="1" thickTop="1" thickBot="1">
      <c r="B60" s="35" t="str">
        <f>IF($D$5="standard",$J60,IF($D$5="dry cleaner",#REF!,IF($D$5="waste oil burner",#REF!,IF($D$5="petrol station",#REF!,IF($D$5="vehicle refinisher",#REF!,IF($D$5="mobile plant",$K60,IF($D$5="gas odoriser",$L60,"invalid answer")))))))</f>
        <v xml:space="preserve">(d) Fully documented and adhered to maintenance programme, in line with permit? </v>
      </c>
      <c r="D60" s="1"/>
      <c r="E60" s="84">
        <v>0</v>
      </c>
      <c r="F60" s="83" t="s">
        <v>2</v>
      </c>
      <c r="H60" s="86" t="str">
        <f>IF(D60="yes",E60,IF(D60="n/a",E62,IF(D60="no",E61,"invalid answer")))</f>
        <v>invalid answer</v>
      </c>
      <c r="I60" s="15"/>
      <c r="J60" s="20" t="s">
        <v>68</v>
      </c>
      <c r="K60" s="95" t="s">
        <v>74</v>
      </c>
      <c r="L60" s="22" t="s">
        <v>74</v>
      </c>
    </row>
    <row r="61" spans="1:15" ht="24.9" hidden="1" customHeight="1" thickTop="1" thickBot="1">
      <c r="B61" s="35"/>
      <c r="D61" s="1"/>
      <c r="E61" s="84">
        <v>5</v>
      </c>
      <c r="F61" s="84" t="s">
        <v>3</v>
      </c>
    </row>
    <row r="62" spans="1:15" ht="24.9" hidden="1" customHeight="1" thickTop="1" thickBot="1">
      <c r="B62" s="35"/>
      <c r="D62" s="1"/>
      <c r="E62" s="84">
        <v>0</v>
      </c>
      <c r="F62" s="84" t="s">
        <v>13</v>
      </c>
    </row>
    <row r="63" spans="1:15" ht="24.9" customHeight="1" thickTop="1" thickBot="1">
      <c r="B63" s="35" t="str">
        <f>IF($D$5="standard",$J63,IF($D$5="dry cleaner",#REF!,IF($D$5="waste oil burner",#REF!,IF($D$5="petrol station",#REF!,IF($D$5="vehicle refinisher",#REF!,IF($D$5="mobile plant",$K63,IF($D$5="gas odoriser",$L63,"invalid answer")))))))</f>
        <v>(e) Full documented records as required in permit available on-site?</v>
      </c>
      <c r="D63" s="1"/>
      <c r="E63" s="84">
        <v>0</v>
      </c>
      <c r="F63" s="83" t="s">
        <v>2</v>
      </c>
      <c r="H63" s="86" t="str">
        <f>IF(D63="yes",E63,IF(D63="n/a",E65,IF(D63="no",E64,"invalid answer")))</f>
        <v>invalid answer</v>
      </c>
      <c r="J63" s="20" t="s">
        <v>67</v>
      </c>
      <c r="K63" s="95" t="s">
        <v>40</v>
      </c>
      <c r="L63" s="22" t="s">
        <v>40</v>
      </c>
    </row>
    <row r="64" spans="1:15" ht="24.9" hidden="1" customHeight="1" thickTop="1" thickBot="1">
      <c r="B64" s="35"/>
      <c r="D64" s="1"/>
      <c r="E64" s="84">
        <v>5</v>
      </c>
      <c r="F64" s="84" t="s">
        <v>3</v>
      </c>
    </row>
    <row r="65" spans="1:15" ht="24.9" hidden="1" customHeight="1" thickTop="1" thickBot="1">
      <c r="B65" s="35"/>
      <c r="D65" s="1"/>
      <c r="E65" s="84">
        <v>0</v>
      </c>
      <c r="F65" s="84" t="s">
        <v>13</v>
      </c>
    </row>
    <row r="66" spans="1:15" ht="24.9" customHeight="1" thickTop="1" thickBot="1">
      <c r="B66" s="35" t="str">
        <f>IF($D$5="standard",$J66,IF($D$5="dry cleaner",#REF!,IF($D$5="waste oil burner",#REF!,IF($D$5="petrol station",#REF!,IF($D$5="vehicle refinisher",#REF!,IF($D$5="mobile plant",$K66,IF($D$5="gas odoriser",$L66,"invalid answer")))))))</f>
        <v>(f) All relevant documents forwarded to the authority by date required?</v>
      </c>
      <c r="D66" s="1"/>
      <c r="E66" s="86">
        <f>IF($D$5="standard",0,-5)</f>
        <v>0</v>
      </c>
      <c r="F66" s="83" t="s">
        <v>2</v>
      </c>
      <c r="H66" s="86" t="str">
        <f>IF(D66="yes",E66,IF(D66="n/a",E68,IF(D66="no",E67,"invalid answer")))</f>
        <v>invalid answer</v>
      </c>
      <c r="J66" s="20" t="s">
        <v>42</v>
      </c>
      <c r="K66" s="95" t="s">
        <v>185</v>
      </c>
      <c r="L66" s="22" t="s">
        <v>39</v>
      </c>
    </row>
    <row r="67" spans="1:15" ht="24.9" hidden="1" customHeight="1" thickTop="1" thickBot="1">
      <c r="B67" s="32"/>
      <c r="D67" s="1"/>
      <c r="E67" s="87">
        <f>IF($D$5="standard",$J67,IF($D$5="dry cleaner",#REF!,IF($D$5="waste oil burner",#REF!,IF($D$5="petrol station",#REF!,IF($D$5="vehicle refinisher",#REF!,IF($D$5="mobile plant",$K67,IF($D$5="gas odoriser",$L67,"invalid answer")))))))</f>
        <v>5</v>
      </c>
      <c r="F67" s="84" t="s">
        <v>3</v>
      </c>
      <c r="J67" s="20">
        <v>5</v>
      </c>
      <c r="K67" s="95">
        <v>10</v>
      </c>
      <c r="L67" s="22">
        <v>10</v>
      </c>
    </row>
    <row r="68" spans="1:15" ht="24.9" hidden="1" customHeight="1" thickTop="1" thickBot="1">
      <c r="B68" s="32"/>
      <c r="D68" s="1"/>
      <c r="E68" s="84">
        <v>0</v>
      </c>
      <c r="F68" s="84" t="s">
        <v>13</v>
      </c>
    </row>
    <row r="69" spans="1:15" ht="24.9" customHeight="1" thickTop="1" thickBot="1">
      <c r="B69" s="35" t="str">
        <f>IF($D$5="standard",$J69,IF($D$5="dry cleaner",#REF!,IF($D$5="waste oil burner",#REF!,IF($D$5="petrol station",#REF!,IF($D$5="vehicle refinisher",#REF!,IF($D$5="mobile plant",$K69,IF($D$5="gas odoriser",$L69,"invalid answer")))))))</f>
        <v>(b) Monitoring requirements reduced because results over time show consistent compliance?</v>
      </c>
      <c r="D69" s="1"/>
      <c r="E69" s="84">
        <v>-5</v>
      </c>
      <c r="F69" s="83" t="s">
        <v>2</v>
      </c>
      <c r="H69" s="86" t="str">
        <f>IF($B$69="N/A",0,IF(D69="yes",E69,IF(D69="n/a",E71,IF(D69="no",E70,"invalid answer"))))</f>
        <v>invalid answer</v>
      </c>
      <c r="J69" s="20" t="s">
        <v>69</v>
      </c>
      <c r="K69" s="95" t="s">
        <v>25</v>
      </c>
      <c r="L69" s="22" t="s">
        <v>25</v>
      </c>
    </row>
    <row r="70" spans="1:15" ht="15" hidden="1" customHeight="1" thickTop="1">
      <c r="B70" s="32"/>
      <c r="E70" s="84">
        <v>0</v>
      </c>
      <c r="F70" s="84" t="s">
        <v>3</v>
      </c>
    </row>
    <row r="71" spans="1:15" ht="15" hidden="1" customHeight="1">
      <c r="B71" s="32"/>
      <c r="E71" s="84">
        <v>0</v>
      </c>
      <c r="F71" s="84" t="s">
        <v>13</v>
      </c>
    </row>
    <row r="72" spans="1:15" s="16" customFormat="1" ht="20.100000000000001" customHeight="1" thickTop="1" thickBot="1">
      <c r="A72" s="12" t="str">
        <f>IF($D$5="standard",$J72,IF($D$5="dry cleaner",#REF!,IF($D$5="waste oil burner",#REF!,IF($D$5="petrol station",#REF!,IF($D$5="vehicle refinisher",#REF!,IF($D$5="mobile plant",$K72,IF($D$5="gas odoriser",$L72,"invalid answer")))))))</f>
        <v>Table A1.7 - Assessment of Management, Training and Responsibility</v>
      </c>
      <c r="B72" s="34"/>
      <c r="C72" s="13"/>
      <c r="D72" s="23"/>
      <c r="E72" s="84"/>
      <c r="F72" s="84"/>
      <c r="G72" s="84"/>
      <c r="H72" s="86"/>
      <c r="I72" s="12"/>
      <c r="J72" s="20" t="s">
        <v>175</v>
      </c>
      <c r="K72" s="95" t="s">
        <v>181</v>
      </c>
      <c r="L72" s="22" t="s">
        <v>181</v>
      </c>
      <c r="M72" s="57"/>
      <c r="N72" s="44"/>
      <c r="O72" s="51"/>
    </row>
    <row r="73" spans="1:15" ht="50.1" customHeight="1" thickTop="1" thickBot="1">
      <c r="B73" s="35" t="str">
        <f>IF($D$5="standard",$J73,IF($D$5="dry cleaner",#REF!,IF($D$5="waste oil burner",#REF!,IF($D$5="petrol station",#REF!,IF($D$5="vehicle refinisher",#REF!,IF($D$5="mobile plant",$K73,IF($D$5="gas odoriser",$L73,"invalid answer")))))))</f>
        <v xml:space="preserve">(a) Documented procedures in place for implementing all aspects of the permit? </v>
      </c>
      <c r="D73" s="1"/>
      <c r="E73" s="84">
        <v>0</v>
      </c>
      <c r="F73" s="83" t="s">
        <v>2</v>
      </c>
      <c r="H73" s="86" t="str">
        <f>IF(D73="yes",E73,IF(D73="n/a",E75,IF(D73="no",E74,"invalid answer")))</f>
        <v>invalid answer</v>
      </c>
      <c r="J73" s="20" t="s">
        <v>59</v>
      </c>
      <c r="K73" s="95" t="s">
        <v>43</v>
      </c>
      <c r="L73" s="22" t="s">
        <v>43</v>
      </c>
    </row>
    <row r="74" spans="1:15" ht="24.9" hidden="1" customHeight="1" thickTop="1">
      <c r="B74" s="38"/>
      <c r="D74" s="1"/>
      <c r="E74" s="84">
        <v>5</v>
      </c>
      <c r="F74" s="84" t="s">
        <v>3</v>
      </c>
    </row>
    <row r="75" spans="1:15" ht="24.9" hidden="1" customHeight="1" thickBot="1">
      <c r="B75" s="38"/>
      <c r="D75" s="1"/>
      <c r="E75" s="84">
        <v>0</v>
      </c>
      <c r="F75" s="84" t="s">
        <v>13</v>
      </c>
    </row>
    <row r="76" spans="1:15" ht="24.9" customHeight="1" thickTop="1" thickBot="1">
      <c r="B76" s="35" t="str">
        <f>IF($D$5="standard",$J76,IF($D$5="dry cleaner",#REF!,IF($D$5="waste oil burner",#REF!,IF($D$5="petrol station",#REF!,IF($D$5="vehicle refinisher",#REF!,IF($D$5="mobile plant",$K76,IF($D$5="gas odoriser",$L76,"invalid answer")))))))</f>
        <v>(b) Specific responsibilities assigned to individual staff for these procedures?</v>
      </c>
      <c r="D76" s="1"/>
      <c r="E76" s="84">
        <v>0</v>
      </c>
      <c r="F76" s="83" t="s">
        <v>2</v>
      </c>
      <c r="H76" s="86" t="str">
        <f>IF(D76="yes",E76,IF(D76="n/a",E78,IF(D76="no",E77,"invalid answer")))</f>
        <v>invalid answer</v>
      </c>
      <c r="J76" s="20" t="s">
        <v>52</v>
      </c>
      <c r="K76" s="95" t="s">
        <v>45</v>
      </c>
      <c r="L76" s="22" t="s">
        <v>45</v>
      </c>
    </row>
    <row r="77" spans="1:15" ht="24.9" hidden="1" customHeight="1" thickTop="1">
      <c r="B77" s="35"/>
      <c r="D77" s="1"/>
      <c r="E77" s="84">
        <v>5</v>
      </c>
      <c r="F77" s="84" t="s">
        <v>3</v>
      </c>
    </row>
    <row r="78" spans="1:15" ht="24.9" hidden="1" customHeight="1" thickBot="1">
      <c r="B78" s="35"/>
      <c r="D78" s="1"/>
      <c r="E78" s="84">
        <v>0</v>
      </c>
      <c r="F78" s="84" t="s">
        <v>13</v>
      </c>
    </row>
    <row r="79" spans="1:15" ht="24.9" customHeight="1" thickTop="1" thickBot="1">
      <c r="B79" s="35" t="str">
        <f>IF($D$5="standard",$J79,IF($D$5="dry cleaner",#REF!,IF($D$5="waste oil burner",#REF!,IF($D$5="petrol station",#REF!,IF($D$5="vehicle refinisher",#REF!,IF($D$5="mobile plant",$K79,IF($D$5="gas odoriser",$L79,"invalid answer")))))))</f>
        <v>(c) Completion of individual responsibilities checked and recorded by the company?</v>
      </c>
      <c r="D79" s="1"/>
      <c r="E79" s="84">
        <v>0</v>
      </c>
      <c r="F79" s="83" t="s">
        <v>2</v>
      </c>
      <c r="H79" s="86" t="str">
        <f>IF(D79="yes",E79,IF(D79="n/a",E81,IF(D79="no",E80,"invalid answer")))</f>
        <v>invalid answer</v>
      </c>
      <c r="J79" s="20" t="s">
        <v>53</v>
      </c>
      <c r="K79" s="95" t="s">
        <v>70</v>
      </c>
      <c r="L79" s="22" t="s">
        <v>70</v>
      </c>
    </row>
    <row r="80" spans="1:15" ht="24.9" hidden="1" customHeight="1" thickTop="1">
      <c r="B80" s="38"/>
      <c r="D80" s="1"/>
      <c r="E80" s="84">
        <v>5</v>
      </c>
      <c r="F80" s="84" t="s">
        <v>3</v>
      </c>
    </row>
    <row r="81" spans="1:15" ht="24.9" hidden="1" customHeight="1" thickBot="1">
      <c r="B81" s="38"/>
      <c r="D81" s="1"/>
      <c r="E81" s="84">
        <v>0</v>
      </c>
      <c r="F81" s="84" t="s">
        <v>13</v>
      </c>
    </row>
    <row r="82" spans="1:15" ht="50.1" customHeight="1" thickTop="1" thickBot="1">
      <c r="B82" s="35" t="str">
        <f>IF($D$5="standard",$J82,IF($D$5="dry cleaner",#REF!,IF($D$5="waste oil burner",#REF!,IF($D$5="petrol station",#REF!,IF($D$5="vehicle refinisher",#REF!,IF($D$5="mobile plant",$K82,IF($D$5="gas odoriser",$L82,"invalid answer")))))))</f>
        <v xml:space="preserve">(d) Documented training records for all staff with air pollution control responsibilities? </v>
      </c>
      <c r="D82" s="1"/>
      <c r="E82" s="84">
        <v>0</v>
      </c>
      <c r="F82" s="83" t="s">
        <v>2</v>
      </c>
      <c r="H82" s="86" t="str">
        <f>IF(D82="yes",E82,IF(D82="n/a",E84,IF(D82="no",E83,"invalid answer")))</f>
        <v>invalid answer</v>
      </c>
      <c r="J82" s="20" t="s">
        <v>44</v>
      </c>
      <c r="K82" s="97" t="s">
        <v>47</v>
      </c>
      <c r="L82" s="76" t="s">
        <v>47</v>
      </c>
      <c r="M82" s="60"/>
    </row>
    <row r="83" spans="1:15" ht="24.9" hidden="1" customHeight="1" thickTop="1">
      <c r="B83" s="35"/>
      <c r="D83" s="1"/>
      <c r="E83" s="84">
        <v>5</v>
      </c>
      <c r="F83" s="84" t="s">
        <v>3</v>
      </c>
    </row>
    <row r="84" spans="1:15" ht="24.9" hidden="1" customHeight="1" thickBot="1">
      <c r="B84" s="35"/>
      <c r="D84" s="1"/>
      <c r="E84" s="84">
        <v>0</v>
      </c>
      <c r="F84" s="84" t="s">
        <v>13</v>
      </c>
    </row>
    <row r="85" spans="1:15" ht="24.9" customHeight="1" thickTop="1" thickBot="1">
      <c r="B85" s="35" t="str">
        <f>IF($D$5="standard",$J85,IF($D$5="dry cleaner",#REF!,IF($D$5="waste oil burner",#REF!,IF($D$5="petrol station",#REF!,IF($D$5="vehicle refinisher",#REF!,IF($D$5="mobile plant",$K85,IF($D$5="gas odoriser",$L85,"invalid answer")))))))</f>
        <v>(e) Trained staff on site throughout periods where potentially air-polluting activities take place?</v>
      </c>
      <c r="D85" s="1"/>
      <c r="E85" s="84">
        <v>0</v>
      </c>
      <c r="F85" s="83" t="s">
        <v>2</v>
      </c>
      <c r="H85" s="86" t="str">
        <f>IF(D85="yes",E85,IF(D85="n/a",E87,IF(D85="no",E86,"invalid answer")))</f>
        <v>invalid answer</v>
      </c>
      <c r="J85" s="20" t="s">
        <v>54</v>
      </c>
      <c r="K85" s="95" t="s">
        <v>46</v>
      </c>
      <c r="L85" s="22" t="s">
        <v>46</v>
      </c>
    </row>
    <row r="86" spans="1:15" ht="24.9" hidden="1" customHeight="1" thickTop="1">
      <c r="B86" s="35"/>
      <c r="D86" s="1"/>
      <c r="E86" s="84">
        <v>5</v>
      </c>
      <c r="F86" s="84" t="s">
        <v>3</v>
      </c>
    </row>
    <row r="87" spans="1:15" ht="24.9" hidden="1" customHeight="1" thickBot="1">
      <c r="B87" s="38"/>
      <c r="D87" s="1"/>
      <c r="E87" s="84">
        <v>0</v>
      </c>
      <c r="F87" s="84" t="s">
        <v>13</v>
      </c>
    </row>
    <row r="88" spans="1:15" ht="24.9" customHeight="1" thickTop="1" thickBot="1">
      <c r="B88" s="35" t="str">
        <f>IF($D$5="standard",$J88,IF($D$5="dry cleaner",#REF!,IF($D$5="waste oil burner",#REF!,IF($D$5="petrol station",#REF!,IF($D$5="vehicle refinisher",#REF!,IF($D$5="mobile plant",$K88,IF($D$5="gas odoriser",$L88,"invalid answer")))))))</f>
        <v xml:space="preserve">(f) Is an ‘appropriate’ environmental management system in place &amp; working effectively? </v>
      </c>
      <c r="D88" s="1"/>
      <c r="E88" s="84">
        <v>-5</v>
      </c>
      <c r="F88" s="83" t="s">
        <v>2</v>
      </c>
      <c r="H88" s="86" t="str">
        <f>IF(D88="yes",E88,IF(D88="n/a",E90,IF(D88="no",E89,"invalid answer")))</f>
        <v>invalid answer</v>
      </c>
      <c r="J88" s="20" t="s">
        <v>167</v>
      </c>
      <c r="K88" s="21" t="s">
        <v>167</v>
      </c>
      <c r="L88" s="22" t="s">
        <v>167</v>
      </c>
    </row>
    <row r="89" spans="1:15" ht="15" customHeight="1" thickTop="1">
      <c r="B89" s="39"/>
      <c r="E89" s="84">
        <v>0</v>
      </c>
      <c r="F89" s="84" t="s">
        <v>3</v>
      </c>
      <c r="K89" s="95" t="s">
        <v>183</v>
      </c>
    </row>
    <row r="90" spans="1:15" ht="15" hidden="1" customHeight="1">
      <c r="B90" s="39"/>
      <c r="E90" s="84">
        <v>0</v>
      </c>
      <c r="F90" s="84" t="s">
        <v>13</v>
      </c>
      <c r="K90" s="95">
        <f>SUM($H$47:$H$89)</f>
        <v>0</v>
      </c>
    </row>
    <row r="91" spans="1:15" s="41" customFormat="1" ht="20.100000000000001" customHeight="1" thickBot="1">
      <c r="A91" s="8"/>
      <c r="B91" s="68" t="str">
        <f>IF($D$5="standard",$J91,IF($D$5="dry cleaner",#REF!,IF($D$5="waste oil burner",#REF!,IF($D$5="petrol station",#REF!,IF($D$5="vehicle refinisher",#REF!,IF($D$5="mobile plant",$K91,IF($D$5="gas odoriser",$L91,"invalid answer")))))))</f>
        <v>TOTAL SCORE (Min -10, Max 175)</v>
      </c>
      <c r="C91" s="40"/>
      <c r="D91" s="66">
        <f>SUM($H$9:$H$89)</f>
        <v>0</v>
      </c>
      <c r="E91" s="84"/>
      <c r="F91" s="84"/>
      <c r="G91" s="84"/>
      <c r="H91" s="86">
        <f>SUM($H$9:$H$89)</f>
        <v>0</v>
      </c>
      <c r="I91" s="8"/>
      <c r="J91" s="20" t="s">
        <v>75</v>
      </c>
      <c r="K91" s="95" t="s">
        <v>182</v>
      </c>
      <c r="L91" s="22" t="s">
        <v>60</v>
      </c>
      <c r="M91" s="58"/>
      <c r="N91" s="44"/>
      <c r="O91" s="55"/>
    </row>
    <row r="92" spans="1:15" s="41" customFormat="1" ht="20.100000000000001" customHeight="1" thickBot="1">
      <c r="A92" s="8"/>
      <c r="B92" s="68" t="str">
        <f>IF($D$5="standard",$J92,IF($D$5="dry cleaner",#REF!,IF($D$5="waste oil burner",#REF!,IF($D$5="petrol station",#REF!,IF($D$5="vehicle refinisher",#REF!,IF($D$5="mobile plant",$K92,IF($D$5="gas odoriser",$L92,"invalid answer")))))))</f>
        <v>CATEGORY (&lt;40 = Low, 40-80 = Medium, 80+ = High)</v>
      </c>
      <c r="C92" s="40"/>
      <c r="D92" s="67" t="str">
        <f>IF($H$91&lt;40,"Low",IF($H$91&lt;80,"Medium",IF($H$91,"High","invalid answer")))</f>
        <v>Low</v>
      </c>
      <c r="E92" s="84"/>
      <c r="F92" s="84"/>
      <c r="G92" s="84"/>
      <c r="H92" s="86" t="str">
        <f>IF($H$91&lt;40,"Low",IF($H$91&lt;80,"Medium",IF($H$91,"High","invalid answer")))</f>
        <v>Low</v>
      </c>
      <c r="I92" s="8"/>
      <c r="J92" s="20" t="s">
        <v>28</v>
      </c>
      <c r="K92" s="95" t="s">
        <v>61</v>
      </c>
      <c r="L92" s="22" t="s">
        <v>61</v>
      </c>
      <c r="M92" s="58"/>
      <c r="N92" s="44"/>
      <c r="O92" s="55"/>
    </row>
    <row r="93" spans="1:15" s="41" customFormat="1" ht="24.9" customHeight="1">
      <c r="A93" s="8"/>
      <c r="B93" s="68" t="str">
        <f>IF($D$5="standard",$J93,IF($D$5="dry cleaner",#REF!,IF($D$5="waste oil burner",#REF!,IF($D$5="petrol station",#REF!,IF($D$5="vehicle refinisher",#REF!,IF($D$5="mobile plant",$K93,IF($D$5="gas odoriser",$L93,"invalid answer")))))))</f>
        <v>REGULATORY EFFORT (Low = 9-15 Hrs, Medium = 18-30 Hrs, High = 27-45 Hrs)</v>
      </c>
      <c r="C93" s="40"/>
      <c r="D93" s="42"/>
      <c r="E93" s="84"/>
      <c r="F93" s="84"/>
      <c r="G93" s="84"/>
      <c r="H93" s="92" t="str">
        <f>IF(H91&lt;40,"9 - 15 Hours per Year",IF(H91&lt;80,"18-30 Hours per Year",IF(H91,"27-45 Hours per Year","invalid answer")))</f>
        <v>9 - 15 Hours per Year</v>
      </c>
      <c r="I93" s="8"/>
      <c r="J93" s="20" t="s">
        <v>29</v>
      </c>
      <c r="K93" s="95" t="s">
        <v>62</v>
      </c>
      <c r="L93" s="22" t="s">
        <v>63</v>
      </c>
      <c r="M93" s="57"/>
      <c r="N93" s="44"/>
      <c r="O93" s="55"/>
    </row>
    <row r="94" spans="1:15" s="41" customFormat="1" ht="45.75" customHeight="1">
      <c r="A94" s="8"/>
      <c r="B94" s="69">
        <f>IF($D$5="standard",$J94,IF($D$5="dry cleaner",#REF!,IF($D$5="waste oil burner",#REF!,IF($D$5="petrol station",#REF!,IF($D$5="vehicle refinisher",#REF!,IF($D$5="mobile plant",$K94,IF($D$5="gas odoriser",$L94,"invalid answer")))))))</f>
        <v>0</v>
      </c>
      <c r="C94" s="98">
        <f>IF($D$5="standard",$J89,IF($D$5="dry cleaner",#REF!,IF($D$5="waste oil burner",#REF!,IF($D$5="petrol station",#REF!,IF($D$5="vehicle refinisher",#REF!,IF($D$5="mobile plant",$K89,IF($D$5="gas odoriser",$L89,"invalid answer")))))))</f>
        <v>0</v>
      </c>
      <c r="D94" s="98">
        <f>IF($D$5="standard",$J90,IF($D$5="dry cleaner",#REF!,IF($D$5="waste oil burner",#REF!,IF($D$5="petrol station",#REF!,IF($D$5="vehicle refinisher",#REF!,IF($D$5="mobile plant",$K90,IF($D$5="gas odoriser",$L90,"invalid answer")))))))</f>
        <v>0</v>
      </c>
      <c r="E94" s="84"/>
      <c r="F94" s="84"/>
      <c r="G94" s="84"/>
      <c r="H94" s="92"/>
      <c r="I94" s="8"/>
      <c r="J94" s="20"/>
      <c r="K94" s="93"/>
      <c r="L94" s="22"/>
      <c r="M94" s="57"/>
      <c r="N94" s="44"/>
      <c r="O94" s="55"/>
    </row>
    <row r="95" spans="1:15">
      <c r="C95" s="73" t="s">
        <v>188</v>
      </c>
      <c r="D95" s="110">
        <f ca="1">IF($D$5="standard",$J95+$D$3,IF($D$5="dry cleaner",#REF!+$D$3,IF($D$5="waste oil burner",#REF!+$D$3,IF($D$5="petrol station",#REF!+$D$3,IF($D$5="vehicle refinisher",#REF!+$D$3,IF($D$5="mobile plant",$K95+$D$3,IF($D$5="gas odoriser",$L95+$D$3,"invalid answer")))))))</f>
        <v>42577.25</v>
      </c>
      <c r="H95" s="86" t="s">
        <v>76</v>
      </c>
      <c r="J95" s="20">
        <v>365.25</v>
      </c>
      <c r="K95" s="95">
        <f>+$J$95*2</f>
        <v>730.5</v>
      </c>
      <c r="L95" s="95">
        <f>+$J$95*3</f>
        <v>1095.75</v>
      </c>
    </row>
    <row r="96" spans="1:15">
      <c r="A96" s="74" t="s">
        <v>191</v>
      </c>
      <c r="B96" s="111" t="s">
        <v>168</v>
      </c>
      <c r="C96" s="73" t="s">
        <v>189</v>
      </c>
      <c r="D96" s="110">
        <f ca="1">IF($D$5="standard",$J96+$D$3,IF($D$5="dry cleaner",#REF!+$D$3,IF($D$5="waste oil burner",#REF!+$D$3,IF($D$5="petrol station",#REF!+$D$3,IF($D$5="vehicle refinisher",#REF!+$D$3,IF($D$5="mobile plant",$K96+$D$3,IF($D$5="gas odoriser",$L96+$D$3,"invalid answer")))))))</f>
        <v>42394.625</v>
      </c>
      <c r="H96" s="86" t="s">
        <v>77</v>
      </c>
      <c r="J96" s="20">
        <f>+J95/2</f>
        <v>182.625</v>
      </c>
      <c r="K96" s="95">
        <f>+$J$95*1</f>
        <v>365.25</v>
      </c>
      <c r="L96" s="95">
        <f>+$J$95*1</f>
        <v>365.25</v>
      </c>
    </row>
    <row r="97" spans="1:12">
      <c r="C97" s="73" t="s">
        <v>190</v>
      </c>
      <c r="D97" s="110">
        <f ca="1">IF($D$5="standard",$J97+$D$3,IF($D$5="dry cleaner",#REF!+$D$3,IF($D$5="waste oil burner",#REF!+$D$3,IF($D$5="petrol station",#REF!+$D$3,IF($D$5="vehicle refinisher",#REF!+$D$3,IF($D$5="mobile plant",$K97+$D$3,IF($D$5="gas odoriser",$L97+$D$3,"invalid answer")))))))</f>
        <v>42333.75</v>
      </c>
      <c r="H97" s="86" t="s">
        <v>78</v>
      </c>
      <c r="J97" s="20">
        <f>+J95/3</f>
        <v>121.75</v>
      </c>
      <c r="K97" s="95">
        <f>+$J$95*0.5</f>
        <v>182.625</v>
      </c>
      <c r="L97" s="95">
        <f>+$J$95*0.5</f>
        <v>182.625</v>
      </c>
    </row>
    <row r="99" spans="1:12">
      <c r="A99" s="74" t="s">
        <v>191</v>
      </c>
      <c r="B99" s="111" t="s">
        <v>187</v>
      </c>
      <c r="C99" s="104"/>
      <c r="D99" s="109"/>
    </row>
  </sheetData>
  <mergeCells count="4">
    <mergeCell ref="A1:H1"/>
    <mergeCell ref="C4:H4"/>
    <mergeCell ref="C2:D2"/>
    <mergeCell ref="A20:C20"/>
  </mergeCells>
  <phoneticPr fontId="6" type="noConversion"/>
  <conditionalFormatting sqref="B34 B94:D94">
    <cfRule type="cellIs" dxfId="0" priority="1" stopIfTrue="1" operator="equal">
      <formula>0</formula>
    </cfRule>
  </conditionalFormatting>
  <dataValidations count="7">
    <dataValidation type="list" allowBlank="1" showInputMessage="1" showErrorMessage="1" sqref="D5">
      <formula1>$J$5:$K$5</formula1>
    </dataValidation>
    <dataValidation type="list" allowBlank="1" showInputMessage="1" showErrorMessage="1" sqref="D10">
      <formula1>"A,B,C"</formula1>
    </dataValidation>
    <dataValidation type="list" allowBlank="1" showInputMessage="1" showErrorMessage="1" sqref="D15">
      <formula1>"A,B,C,D"</formula1>
    </dataValidation>
    <dataValidation type="list" allowBlank="1" showInputMessage="1" showErrorMessage="1" sqref="D21:D35">
      <formula1>"Yes,No"</formula1>
    </dataValidation>
    <dataValidation type="list" allowBlank="1" showInputMessage="1" showErrorMessage="1" sqref="D42">
      <formula1>"A,B,N/A"</formula1>
    </dataValidation>
    <dataValidation type="list" allowBlank="1" showInputMessage="1" showErrorMessage="1" sqref="D54 D57 D60 D63 D66 D69 D73:D88">
      <formula1>"Yes,No,N/A"</formula1>
    </dataValidation>
    <dataValidation type="whole" allowBlank="1" showInputMessage="1" showErrorMessage="1" sqref="D47:D51">
      <formula1>0</formula1>
      <formula2>1000000</formula2>
    </dataValidation>
  </dataValidations>
  <pageMargins left="0.49" right="0.48" top="0.72" bottom="0.51" header="0.5" footer="0.35"/>
  <pageSetup paperSize="9" scale="57" orientation="portrait" r:id="rId1"/>
  <headerFooter alignWithMargins="0">
    <oddFooter>&amp;C&amp;D &amp;T
&amp;"Arial,Bold"&amp;F&amp;R]</oddFooter>
  </headerFooter>
  <legacyDrawing r:id="rId2"/>
</worksheet>
</file>

<file path=xl/worksheets/sheet2.xml><?xml version="1.0" encoding="utf-8"?>
<worksheet xmlns="http://schemas.openxmlformats.org/spreadsheetml/2006/main" xmlns:r="http://schemas.openxmlformats.org/officeDocument/2006/relationships">
  <dimension ref="A1:A89"/>
  <sheetViews>
    <sheetView view="pageBreakPreview" zoomScaleNormal="100" workbookViewId="0">
      <selection activeCell="A5" sqref="A5"/>
    </sheetView>
  </sheetViews>
  <sheetFormatPr defaultRowHeight="13.2"/>
  <cols>
    <col min="1" max="1" width="133.88671875" style="71" customWidth="1"/>
  </cols>
  <sheetData>
    <row r="1" spans="1:1" ht="27" customHeight="1">
      <c r="A1" s="72" t="s">
        <v>79</v>
      </c>
    </row>
    <row r="2" spans="1:1" ht="96" customHeight="1">
      <c r="A2" s="70" t="s">
        <v>192</v>
      </c>
    </row>
    <row r="3" spans="1:1" ht="38.25" customHeight="1">
      <c r="A3" s="70" t="s">
        <v>80</v>
      </c>
    </row>
    <row r="4" spans="1:1" ht="26.4">
      <c r="A4" s="70" t="s">
        <v>81</v>
      </c>
    </row>
    <row r="5" spans="1:1" ht="26.4">
      <c r="A5" s="70" t="s">
        <v>82</v>
      </c>
    </row>
    <row r="6" spans="1:1" ht="39.6">
      <c r="A6" s="70" t="s">
        <v>83</v>
      </c>
    </row>
    <row r="7" spans="1:1" ht="26.4">
      <c r="A7" s="70" t="s">
        <v>84</v>
      </c>
    </row>
    <row r="8" spans="1:1" ht="26.4">
      <c r="A8" s="70" t="s">
        <v>85</v>
      </c>
    </row>
    <row r="9" spans="1:1" ht="26.4">
      <c r="A9" s="70" t="s">
        <v>86</v>
      </c>
    </row>
    <row r="10" spans="1:1" ht="26.4">
      <c r="A10" s="70" t="s">
        <v>87</v>
      </c>
    </row>
    <row r="11" spans="1:1" ht="39.6">
      <c r="A11" s="70" t="s">
        <v>88</v>
      </c>
    </row>
    <row r="12" spans="1:1" ht="26.4">
      <c r="A12" s="70" t="s">
        <v>89</v>
      </c>
    </row>
    <row r="13" spans="1:1" ht="26.4">
      <c r="A13" s="70" t="s">
        <v>90</v>
      </c>
    </row>
    <row r="14" spans="1:1" ht="26.4">
      <c r="A14" s="70" t="s">
        <v>91</v>
      </c>
    </row>
    <row r="15" spans="1:1" ht="26.4">
      <c r="A15" s="70" t="s">
        <v>92</v>
      </c>
    </row>
    <row r="16" spans="1:1" ht="26.4">
      <c r="A16" s="70" t="s">
        <v>93</v>
      </c>
    </row>
    <row r="17" spans="1:1" ht="66">
      <c r="A17" s="70" t="s">
        <v>94</v>
      </c>
    </row>
    <row r="18" spans="1:1" ht="39.6">
      <c r="A18" s="70" t="s">
        <v>95</v>
      </c>
    </row>
    <row r="19" spans="1:1" ht="26.4">
      <c r="A19" s="70" t="s">
        <v>96</v>
      </c>
    </row>
    <row r="20" spans="1:1" ht="39.6">
      <c r="A20" s="70" t="s">
        <v>97</v>
      </c>
    </row>
    <row r="21" spans="1:1" ht="39.6">
      <c r="A21" s="70" t="s">
        <v>98</v>
      </c>
    </row>
    <row r="22" spans="1:1" ht="39.6">
      <c r="A22" s="70" t="s">
        <v>99</v>
      </c>
    </row>
    <row r="23" spans="1:1" ht="26.4">
      <c r="A23" s="70" t="s">
        <v>100</v>
      </c>
    </row>
    <row r="24" spans="1:1" ht="26.4">
      <c r="A24" s="70" t="s">
        <v>101</v>
      </c>
    </row>
    <row r="25" spans="1:1" ht="26.4">
      <c r="A25" s="70" t="s">
        <v>102</v>
      </c>
    </row>
    <row r="26" spans="1:1" ht="26.4">
      <c r="A26" s="70" t="s">
        <v>103</v>
      </c>
    </row>
    <row r="27" spans="1:1" ht="26.4">
      <c r="A27" s="70" t="s">
        <v>104</v>
      </c>
    </row>
    <row r="28" spans="1:1" ht="39.6">
      <c r="A28" s="70" t="s">
        <v>105</v>
      </c>
    </row>
    <row r="29" spans="1:1" ht="26.4">
      <c r="A29" s="70" t="s">
        <v>106</v>
      </c>
    </row>
    <row r="30" spans="1:1" ht="26.4">
      <c r="A30" s="70" t="s">
        <v>107</v>
      </c>
    </row>
    <row r="31" spans="1:1" ht="26.4">
      <c r="A31" s="70" t="s">
        <v>108</v>
      </c>
    </row>
    <row r="32" spans="1:1" ht="26.4">
      <c r="A32" s="70" t="s">
        <v>109</v>
      </c>
    </row>
    <row r="33" spans="1:1" ht="26.4">
      <c r="A33" s="70" t="s">
        <v>110</v>
      </c>
    </row>
    <row r="34" spans="1:1" ht="26.4">
      <c r="A34" s="70" t="s">
        <v>111</v>
      </c>
    </row>
    <row r="35" spans="1:1" ht="52.8">
      <c r="A35" s="70" t="s">
        <v>112</v>
      </c>
    </row>
    <row r="36" spans="1:1" ht="39.6">
      <c r="A36" s="70" t="s">
        <v>113</v>
      </c>
    </row>
    <row r="37" spans="1:1" ht="26.4">
      <c r="A37" s="70" t="s">
        <v>114</v>
      </c>
    </row>
    <row r="38" spans="1:1" ht="39.6">
      <c r="A38" s="70" t="s">
        <v>115</v>
      </c>
    </row>
    <row r="39" spans="1:1" ht="26.4">
      <c r="A39" s="70" t="s">
        <v>116</v>
      </c>
    </row>
    <row r="40" spans="1:1" ht="26.4">
      <c r="A40" s="70" t="s">
        <v>117</v>
      </c>
    </row>
    <row r="41" spans="1:1" ht="26.4">
      <c r="A41" s="70" t="s">
        <v>118</v>
      </c>
    </row>
    <row r="42" spans="1:1" ht="26.4">
      <c r="A42" s="70" t="s">
        <v>119</v>
      </c>
    </row>
    <row r="43" spans="1:1" ht="26.4">
      <c r="A43" s="70" t="s">
        <v>120</v>
      </c>
    </row>
    <row r="44" spans="1:1" ht="26.4">
      <c r="A44" s="70" t="s">
        <v>121</v>
      </c>
    </row>
    <row r="45" spans="1:1" ht="26.4">
      <c r="A45" s="70" t="s">
        <v>122</v>
      </c>
    </row>
    <row r="46" spans="1:1" ht="26.4">
      <c r="A46" s="70" t="s">
        <v>123</v>
      </c>
    </row>
    <row r="47" spans="1:1" ht="26.4">
      <c r="A47" s="70" t="s">
        <v>124</v>
      </c>
    </row>
    <row r="48" spans="1:1" ht="26.4">
      <c r="A48" s="70" t="s">
        <v>125</v>
      </c>
    </row>
    <row r="49" spans="1:1" ht="26.4">
      <c r="A49" s="70" t="s">
        <v>126</v>
      </c>
    </row>
    <row r="50" spans="1:1" ht="26.4">
      <c r="A50" s="70" t="s">
        <v>127</v>
      </c>
    </row>
    <row r="51" spans="1:1" ht="26.4">
      <c r="A51" s="70" t="s">
        <v>128</v>
      </c>
    </row>
    <row r="52" spans="1:1" ht="26.4">
      <c r="A52" s="70" t="s">
        <v>129</v>
      </c>
    </row>
    <row r="53" spans="1:1" ht="26.4">
      <c r="A53" s="70" t="s">
        <v>130</v>
      </c>
    </row>
    <row r="54" spans="1:1" ht="26.4">
      <c r="A54" s="70" t="s">
        <v>131</v>
      </c>
    </row>
    <row r="55" spans="1:1" ht="26.4">
      <c r="A55" s="70" t="s">
        <v>132</v>
      </c>
    </row>
    <row r="56" spans="1:1" ht="26.4">
      <c r="A56" s="70" t="s">
        <v>133</v>
      </c>
    </row>
    <row r="57" spans="1:1" ht="26.4">
      <c r="A57" s="70" t="s">
        <v>134</v>
      </c>
    </row>
    <row r="58" spans="1:1" ht="26.4">
      <c r="A58" s="70" t="s">
        <v>135</v>
      </c>
    </row>
    <row r="59" spans="1:1" ht="26.4">
      <c r="A59" s="70" t="s">
        <v>136</v>
      </c>
    </row>
    <row r="60" spans="1:1" ht="26.4">
      <c r="A60" s="70" t="s">
        <v>137</v>
      </c>
    </row>
    <row r="61" spans="1:1" ht="26.4">
      <c r="A61" s="70" t="s">
        <v>138</v>
      </c>
    </row>
    <row r="62" spans="1:1" ht="26.4">
      <c r="A62" s="70" t="s">
        <v>139</v>
      </c>
    </row>
    <row r="63" spans="1:1" ht="26.4">
      <c r="A63" s="70" t="s">
        <v>140</v>
      </c>
    </row>
    <row r="64" spans="1:1" ht="26.4">
      <c r="A64" s="70" t="s">
        <v>141</v>
      </c>
    </row>
    <row r="65" spans="1:1" ht="26.4">
      <c r="A65" s="70" t="s">
        <v>142</v>
      </c>
    </row>
    <row r="66" spans="1:1" ht="26.4">
      <c r="A66" s="70" t="s">
        <v>143</v>
      </c>
    </row>
    <row r="67" spans="1:1" ht="26.4">
      <c r="A67" s="70" t="s">
        <v>144</v>
      </c>
    </row>
    <row r="68" spans="1:1" ht="39.6">
      <c r="A68" s="70" t="s">
        <v>145</v>
      </c>
    </row>
    <row r="69" spans="1:1" ht="39.6">
      <c r="A69" s="70" t="s">
        <v>146</v>
      </c>
    </row>
    <row r="70" spans="1:1" ht="26.4">
      <c r="A70" s="70" t="s">
        <v>147</v>
      </c>
    </row>
    <row r="71" spans="1:1" ht="26.4">
      <c r="A71" s="70" t="s">
        <v>148</v>
      </c>
    </row>
    <row r="72" spans="1:1" ht="39.6">
      <c r="A72" s="70" t="s">
        <v>149</v>
      </c>
    </row>
    <row r="73" spans="1:1" ht="26.4">
      <c r="A73" s="70" t="s">
        <v>150</v>
      </c>
    </row>
    <row r="74" spans="1:1" ht="26.4">
      <c r="A74" s="70" t="s">
        <v>151</v>
      </c>
    </row>
    <row r="75" spans="1:1" ht="26.4">
      <c r="A75" s="70" t="s">
        <v>152</v>
      </c>
    </row>
    <row r="76" spans="1:1" ht="26.4">
      <c r="A76" s="70" t="s">
        <v>153</v>
      </c>
    </row>
    <row r="77" spans="1:1" ht="26.4">
      <c r="A77" s="70" t="s">
        <v>154</v>
      </c>
    </row>
    <row r="78" spans="1:1" ht="26.4">
      <c r="A78" s="70" t="s">
        <v>155</v>
      </c>
    </row>
    <row r="79" spans="1:1" ht="26.4">
      <c r="A79" s="70" t="s">
        <v>156</v>
      </c>
    </row>
    <row r="80" spans="1:1" ht="26.4">
      <c r="A80" s="70" t="s">
        <v>157</v>
      </c>
    </row>
    <row r="81" spans="1:1" ht="26.4">
      <c r="A81" s="70" t="s">
        <v>158</v>
      </c>
    </row>
    <row r="82" spans="1:1" ht="26.4">
      <c r="A82" s="70" t="s">
        <v>159</v>
      </c>
    </row>
    <row r="83" spans="1:1" ht="39.6">
      <c r="A83" s="70" t="s">
        <v>160</v>
      </c>
    </row>
    <row r="84" spans="1:1" ht="26.4">
      <c r="A84" s="70" t="s">
        <v>161</v>
      </c>
    </row>
    <row r="85" spans="1:1" ht="26.4">
      <c r="A85" s="70" t="s">
        <v>162</v>
      </c>
    </row>
    <row r="86" spans="1:1" ht="26.4">
      <c r="A86" s="70" t="s">
        <v>163</v>
      </c>
    </row>
    <row r="87" spans="1:1" ht="26.4">
      <c r="A87" s="70" t="s">
        <v>164</v>
      </c>
    </row>
    <row r="89" spans="1:1" ht="79.2">
      <c r="A89" s="70" t="s">
        <v>165</v>
      </c>
    </row>
  </sheetData>
  <phoneticPr fontId="6" type="noConversion"/>
  <pageMargins left="0.75" right="0.75" top="1" bottom="1" header="0.5" footer="0.5"/>
  <pageSetup paperSize="9" scale="61" orientation="portrait" r:id="rId1"/>
  <headerFooter alignWithMargins="0"/>
  <rowBreaks count="2" manualBreakCount="2">
    <brk id="21" man="1"/>
    <brk id="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risk</vt:lpstr>
      <vt:lpstr>Classification</vt:lpstr>
      <vt:lpstr>Classification!Print_Area</vt:lpstr>
      <vt:lpstr>risk!Print_Area</vt:lpstr>
    </vt:vector>
  </TitlesOfParts>
  <Company>King's Environmental Research Group (Air)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USER</dc:creator>
  <cp:lastModifiedBy>Roger Irwin</cp:lastModifiedBy>
  <cp:lastPrinted>2009-02-18T09:59:21Z</cp:lastPrinted>
  <dcterms:created xsi:type="dcterms:W3CDTF">2003-06-23T10:16:28Z</dcterms:created>
  <dcterms:modified xsi:type="dcterms:W3CDTF">2015-07-27T14:04:41Z</dcterms:modified>
</cp:coreProperties>
</file>