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Environment Statistics\Carbon Intensity Indicators\"/>
    </mc:Choice>
  </mc:AlternateContent>
  <bookViews>
    <workbookView xWindow="0" yWindow="0" windowWidth="16395" windowHeight="5640" tabRatio="893"/>
  </bookViews>
  <sheets>
    <sheet name="1.1" sheetId="12" r:id="rId1"/>
    <sheet name="1.2" sheetId="11" r:id="rId2"/>
    <sheet name="2.1" sheetId="5" r:id="rId3"/>
    <sheet name="2.2" sheetId="6" r:id="rId4"/>
    <sheet name="3.1" sheetId="2" r:id="rId5"/>
    <sheet name="3.2" sheetId="3" r:id="rId6"/>
    <sheet name="3.3" sheetId="85" r:id="rId7"/>
    <sheet name="3.4" sheetId="45" r:id="rId8"/>
    <sheet name="3.5" sheetId="46" r:id="rId9"/>
    <sheet name="3.6" sheetId="87" r:id="rId10"/>
    <sheet name="4.1" sheetId="8" r:id="rId11"/>
    <sheet name="4.2" sheetId="65" r:id="rId12"/>
    <sheet name="5.1" sheetId="86" r:id="rId13"/>
    <sheet name="5.2" sheetId="48" r:id="rId14"/>
    <sheet name="5.3" sheetId="50" r:id="rId15"/>
    <sheet name="5.4" sheetId="54" r:id="rId16"/>
    <sheet name="5.5" sheetId="55" r:id="rId17"/>
    <sheet name="5.6" sheetId="56" r:id="rId18"/>
    <sheet name="5.7" sheetId="53" r:id="rId19"/>
    <sheet name="6.1" sheetId="82" r:id="rId20"/>
    <sheet name="6.2" sheetId="36" r:id="rId21"/>
    <sheet name="6.3" sheetId="39" r:id="rId22"/>
    <sheet name="6.4" sheetId="43" r:id="rId23"/>
    <sheet name="6.5" sheetId="42" r:id="rId24"/>
    <sheet name="7.1" sheetId="9" r:id="rId25"/>
    <sheet name="7.2" sheetId="10" r:id="rId26"/>
  </sheets>
  <definedNames>
    <definedName name="_xlnm.Print_Area" localSheetId="9">'3.6'!$A$2:$K$24</definedName>
  </definedNames>
  <calcPr calcId="152511"/>
</workbook>
</file>

<file path=xl/calcChain.xml><?xml version="1.0" encoding="utf-8"?>
<calcChain xmlns="http://schemas.openxmlformats.org/spreadsheetml/2006/main">
  <c r="G22" i="87" l="1"/>
  <c r="F22" i="87"/>
  <c r="E22" i="87"/>
  <c r="D22" i="87"/>
  <c r="G9" i="87"/>
  <c r="F9" i="87"/>
  <c r="E9" i="87"/>
  <c r="D9" i="87"/>
  <c r="U7" i="12" l="1"/>
  <c r="M7" i="12"/>
  <c r="G16" i="45" l="1"/>
  <c r="F16" i="45"/>
  <c r="AD7" i="39" l="1"/>
  <c r="AG7" i="11" l="1"/>
  <c r="Y7" i="12" l="1"/>
  <c r="AG7" i="9"/>
  <c r="AN7" i="36" l="1"/>
  <c r="P7" i="48" l="1"/>
  <c r="N7" i="2" l="1"/>
  <c r="Q9" i="6" l="1"/>
  <c r="R7" i="5" l="1"/>
  <c r="AE7" i="9" l="1"/>
  <c r="AF7" i="9"/>
  <c r="M7" i="2" l="1"/>
  <c r="P9" i="6" l="1"/>
  <c r="D9" i="6"/>
  <c r="E9" i="6"/>
  <c r="F9" i="6"/>
  <c r="G9" i="6"/>
  <c r="H9" i="6"/>
  <c r="I9" i="6"/>
  <c r="J9" i="6"/>
  <c r="K9" i="6"/>
  <c r="L9" i="6"/>
  <c r="M9" i="6"/>
  <c r="N9" i="6"/>
  <c r="O9" i="6"/>
  <c r="O7" i="48" l="1"/>
  <c r="G7" i="48"/>
  <c r="AF7" i="11" l="1"/>
  <c r="X7" i="12"/>
  <c r="AM7" i="36" l="1"/>
  <c r="N7" i="48" l="1"/>
  <c r="M7" i="48"/>
  <c r="L7" i="48" l="1"/>
  <c r="L7" i="2" l="1"/>
  <c r="Q7" i="5"/>
  <c r="K7" i="11" l="1"/>
  <c r="F7" i="11"/>
  <c r="P7" i="5" l="1"/>
  <c r="O7" i="5"/>
  <c r="AE7" i="11"/>
  <c r="W7" i="12"/>
  <c r="V7" i="12"/>
  <c r="T7" i="12"/>
  <c r="S7" i="12"/>
  <c r="R7" i="12"/>
  <c r="Q7" i="12"/>
  <c r="P7" i="12"/>
  <c r="O7" i="12"/>
  <c r="N7" i="12"/>
  <c r="G7" i="12"/>
  <c r="H7" i="12"/>
  <c r="I7" i="12"/>
  <c r="J7" i="12"/>
  <c r="K7" i="12"/>
  <c r="L7" i="12"/>
  <c r="F7" i="12"/>
  <c r="AC7" i="39" l="1"/>
  <c r="AB7" i="39"/>
  <c r="AA7" i="39"/>
  <c r="P7" i="39"/>
  <c r="Q7" i="39"/>
  <c r="R7" i="39"/>
  <c r="S7" i="39"/>
  <c r="T7" i="39"/>
  <c r="U7" i="39"/>
  <c r="V7" i="39"/>
  <c r="W7" i="39"/>
  <c r="X7" i="39"/>
  <c r="Y7" i="39"/>
  <c r="Z7" i="39"/>
  <c r="O7" i="39"/>
  <c r="E7" i="39"/>
  <c r="F7" i="39"/>
  <c r="G7" i="39"/>
  <c r="H7" i="39"/>
  <c r="I7" i="39"/>
  <c r="J7" i="39"/>
  <c r="K7" i="39"/>
  <c r="L7" i="39"/>
  <c r="M7" i="39"/>
  <c r="N7" i="39"/>
  <c r="D7" i="39"/>
  <c r="E16" i="45"/>
  <c r="D16" i="45"/>
  <c r="D4" i="82" l="1"/>
  <c r="AD7" i="11" l="1"/>
  <c r="AD7" i="9" l="1"/>
  <c r="K7" i="9"/>
  <c r="K7" i="2" l="1"/>
  <c r="F7" i="9" l="1"/>
  <c r="H7" i="45" l="1"/>
  <c r="F7" i="2"/>
  <c r="G7" i="2"/>
  <c r="H7" i="2"/>
  <c r="I7" i="2"/>
  <c r="J7" i="2"/>
  <c r="E7" i="2"/>
  <c r="E7" i="5" l="1"/>
  <c r="F7" i="5"/>
  <c r="G7" i="5"/>
  <c r="E6" i="55"/>
  <c r="D6" i="55"/>
  <c r="M6" i="55"/>
  <c r="L6" i="55"/>
  <c r="K6" i="55"/>
  <c r="J6" i="55"/>
  <c r="I6" i="55"/>
  <c r="H6" i="55"/>
  <c r="G6" i="55"/>
  <c r="F6" i="55"/>
  <c r="S6" i="55"/>
  <c r="R6" i="55"/>
  <c r="Q6" i="55"/>
  <c r="P6" i="55"/>
  <c r="O6" i="55"/>
  <c r="AC7" i="11" l="1"/>
  <c r="AB7" i="11"/>
  <c r="AC7" i="9"/>
  <c r="O7" i="9"/>
  <c r="N7" i="9"/>
  <c r="H7" i="48" l="1"/>
  <c r="I7" i="48"/>
  <c r="J7" i="48"/>
  <c r="K7" i="48"/>
  <c r="AB7" i="9" l="1"/>
  <c r="AA7" i="9"/>
  <c r="Z7" i="9"/>
  <c r="Y7" i="9"/>
  <c r="X7" i="9"/>
  <c r="W7" i="9"/>
  <c r="V7" i="9"/>
  <c r="U7" i="9"/>
  <c r="T7" i="9"/>
  <c r="S7" i="9"/>
  <c r="R7" i="9"/>
  <c r="Q7" i="9"/>
  <c r="P7" i="9"/>
  <c r="G7" i="45"/>
  <c r="F7" i="45"/>
  <c r="E7" i="45"/>
  <c r="D7" i="45"/>
  <c r="C7" i="45"/>
  <c r="D4" i="39" l="1"/>
  <c r="M7" i="5" l="1"/>
  <c r="N7" i="5" l="1"/>
  <c r="N7" i="11" l="1"/>
  <c r="O7" i="11"/>
  <c r="P7" i="11"/>
  <c r="Q7" i="11"/>
  <c r="R7" i="11"/>
  <c r="S7" i="11"/>
  <c r="T7" i="11"/>
  <c r="U7" i="11"/>
  <c r="V7" i="11"/>
  <c r="W7" i="11"/>
  <c r="X7" i="11"/>
  <c r="Y7" i="11"/>
  <c r="Z7" i="11"/>
  <c r="AA7" i="11"/>
  <c r="I7" i="5" l="1"/>
  <c r="J7" i="5"/>
  <c r="K7" i="5"/>
  <c r="L7" i="5"/>
  <c r="H7" i="5"/>
</calcChain>
</file>

<file path=xl/sharedStrings.xml><?xml version="1.0" encoding="utf-8"?>
<sst xmlns="http://schemas.openxmlformats.org/spreadsheetml/2006/main" count="554" uniqueCount="340">
  <si>
    <t>Source:</t>
  </si>
  <si>
    <t>GWh</t>
  </si>
  <si>
    <t>Coal</t>
  </si>
  <si>
    <t>Oil</t>
  </si>
  <si>
    <t>Renewables</t>
  </si>
  <si>
    <t>Total</t>
  </si>
  <si>
    <t>Fuel type</t>
  </si>
  <si>
    <t>2010/11</t>
  </si>
  <si>
    <t>2011/12</t>
  </si>
  <si>
    <t>2012/13</t>
  </si>
  <si>
    <t>Full Cavity Wall Insulation</t>
  </si>
  <si>
    <t>Loft Insulation</t>
  </si>
  <si>
    <t>Full Double Glazing</t>
  </si>
  <si>
    <t>Number of dwellings</t>
  </si>
  <si>
    <t>2006/07</t>
  </si>
  <si>
    <t>2007/08</t>
  </si>
  <si>
    <t>2008/09</t>
  </si>
  <si>
    <t>2009/10</t>
  </si>
  <si>
    <t>2013/14</t>
  </si>
  <si>
    <t>Insulation measures</t>
  </si>
  <si>
    <t>Units</t>
  </si>
  <si>
    <t>Waste emissions per capita</t>
  </si>
  <si>
    <t>LAC municipal waste arisings</t>
  </si>
  <si>
    <t>Tonnes</t>
  </si>
  <si>
    <t>LAC municipal waste sent for recycling (inc. composting)</t>
  </si>
  <si>
    <t>LAC municipal waste landfilled</t>
  </si>
  <si>
    <t>Note: Tonnes for recycling/composting/landfill calculated by multiplying percentage recycled/composted/landfilled by total LAC municipal waste arisings.</t>
  </si>
  <si>
    <t>NI GHG emissions per capita</t>
  </si>
  <si>
    <t>£ million</t>
  </si>
  <si>
    <t>-</t>
  </si>
  <si>
    <t>Year</t>
  </si>
  <si>
    <t>Pure dairy</t>
  </si>
  <si>
    <t>All steers</t>
  </si>
  <si>
    <t>All heifers</t>
  </si>
  <si>
    <t>Beef origin steers</t>
  </si>
  <si>
    <t>Beef origin heifers</t>
  </si>
  <si>
    <t>Heating measures</t>
  </si>
  <si>
    <t>Number of participants in Carbon Reduction Commitment Energy Efficiency Scheme</t>
  </si>
  <si>
    <t>Natural Gas</t>
  </si>
  <si>
    <t>Electricity</t>
  </si>
  <si>
    <t>LPG</t>
  </si>
  <si>
    <t xml:space="preserve">Total </t>
  </si>
  <si>
    <t>Fuel displaced</t>
  </si>
  <si>
    <t>Car</t>
  </si>
  <si>
    <t>1999-2001</t>
  </si>
  <si>
    <t>2000-2002</t>
  </si>
  <si>
    <t>2001-2003</t>
  </si>
  <si>
    <t>2002-2004</t>
  </si>
  <si>
    <t>2003-2005</t>
  </si>
  <si>
    <t>2004-2006</t>
  </si>
  <si>
    <t>2005-2007</t>
  </si>
  <si>
    <t>2006-2008</t>
  </si>
  <si>
    <t>2007-2009</t>
  </si>
  <si>
    <t>2008-2010</t>
  </si>
  <si>
    <t>2009-2011</t>
  </si>
  <si>
    <t>2010-2012</t>
  </si>
  <si>
    <t>2011-2013</t>
  </si>
  <si>
    <t>Motorcycle</t>
  </si>
  <si>
    <t>Undefined mode</t>
  </si>
  <si>
    <t>Other private</t>
  </si>
  <si>
    <t>All modes</t>
  </si>
  <si>
    <t>2012-2014</t>
  </si>
  <si>
    <t>1999-00</t>
  </si>
  <si>
    <t>2000-01</t>
  </si>
  <si>
    <t>2001-02</t>
  </si>
  <si>
    <t>2002-03</t>
  </si>
  <si>
    <t>2003-04</t>
  </si>
  <si>
    <t>2004-05</t>
  </si>
  <si>
    <t>2005-06</t>
  </si>
  <si>
    <t>2006-07</t>
  </si>
  <si>
    <t>2007-08</t>
  </si>
  <si>
    <t>2008-09</t>
  </si>
  <si>
    <t>2009-10</t>
  </si>
  <si>
    <t>2010-11</t>
  </si>
  <si>
    <t>2011-12</t>
  </si>
  <si>
    <t>2012-13</t>
  </si>
  <si>
    <t>Heating Type</t>
  </si>
  <si>
    <t>Source: Travel Survey for Northern Ireland</t>
  </si>
  <si>
    <t>Source: Forest Service Northern Ireland</t>
  </si>
  <si>
    <t>Proportion of journeys per person by mode of transport</t>
  </si>
  <si>
    <t>Source: Department of Agriculture and Rural Development Northern Ireland</t>
  </si>
  <si>
    <t>2013-14</t>
  </si>
  <si>
    <t>2014-15</t>
  </si>
  <si>
    <t>NISRA mid year population estimates</t>
  </si>
  <si>
    <t>Northern Ireland</t>
  </si>
  <si>
    <t>2014/15</t>
  </si>
  <si>
    <t>Solar thermal</t>
  </si>
  <si>
    <t>Biomass boiler</t>
  </si>
  <si>
    <t>Solar hot water</t>
  </si>
  <si>
    <t>Source: The Environment Agency</t>
  </si>
  <si>
    <t>Number of participants</t>
  </si>
  <si>
    <t>Passenger kilometres (millions)</t>
  </si>
  <si>
    <t>Housing stock</t>
  </si>
  <si>
    <t>NI housing stock statistics</t>
  </si>
  <si>
    <t>Residential emissions</t>
  </si>
  <si>
    <t>Emissions per household</t>
  </si>
  <si>
    <t>Energy efficiency measure</t>
  </si>
  <si>
    <t>Source: House Condition Survey</t>
  </si>
  <si>
    <t>Proportion of dwellings by primary energy source</t>
  </si>
  <si>
    <t>Central heating gas</t>
  </si>
  <si>
    <t>Central heating oil</t>
  </si>
  <si>
    <t>Total non central heating</t>
  </si>
  <si>
    <t>Total central heating</t>
  </si>
  <si>
    <t>persons</t>
  </si>
  <si>
    <t>LAC municipal waste sent for energy recovery</t>
  </si>
  <si>
    <t>Source: Department for Transport, Vehicle Licensing Statistics, Table VEH0131</t>
  </si>
  <si>
    <t>The location of the registered keeper is based on the contact address held by DVLA, and does not necessarily reflect where the vehicle is kept.</t>
  </si>
  <si>
    <t>Northern Ireland and Great Britain figures are provisional and may be revised for greater consistency with table veh0104.</t>
  </si>
  <si>
    <t>Refers to electric or hybrid electric vehicles eligible for Department for Transport Plug-in Car or Vans grants. For more details, see:</t>
  </si>
  <si>
    <t>https://www.gov.uk/plug-in-car-van-grants/eligibility</t>
  </si>
  <si>
    <t>Public transport</t>
  </si>
  <si>
    <t>Note: Whether an increase/decrease in gas use is good or bad with respect to greenhouse gas emissions will depend on the electricity source in the absence of the gas.</t>
  </si>
  <si>
    <t>For example, if it is a result of more car journeys then this would mean higher greenhouse gas emissions, whereas cycling would result in lower emissions.</t>
  </si>
  <si>
    <t>Notes:</t>
  </si>
  <si>
    <t>Note: Housing stock figures include vacant properties.</t>
  </si>
  <si>
    <t xml:space="preserve">Number of bus passenger journeys (Ulsterbus/Citybus/Metro) </t>
  </si>
  <si>
    <t>..</t>
  </si>
  <si>
    <t>Note: '..' symbol denotes data not available or insufficient number of cases in the sample.</t>
  </si>
  <si>
    <t>Conifer</t>
  </si>
  <si>
    <t>Broadleaf</t>
  </si>
  <si>
    <t>Forest Service new planting statistics (hectares)</t>
  </si>
  <si>
    <t>Nitrogen input total</t>
  </si>
  <si>
    <t>Nitrogen output total</t>
  </si>
  <si>
    <t>Nitrogen balance</t>
  </si>
  <si>
    <t>Metabolic energy (MJ/kg dry matter)</t>
  </si>
  <si>
    <t>Natural gas</t>
  </si>
  <si>
    <t>Source: UK Environment Agency</t>
  </si>
  <si>
    <t>Greenhouse gas (GHG) emissions</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</si>
  <si>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</si>
  <si>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</si>
  <si>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</si>
  <si>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</si>
  <si>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</si>
  <si>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</si>
  <si>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</si>
  <si>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</si>
  <si>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</si>
  <si>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</si>
  <si>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</si>
  <si>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</si>
  <si>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</si>
  <si>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</si>
  <si>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</si>
  <si>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</si>
  <si>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</si>
  <si>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</si>
  <si>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</si>
  <si>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</si>
  <si>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</si>
  <si>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2002/03</t>
  </si>
  <si>
    <t>2003/04</t>
  </si>
  <si>
    <t>2004/05</t>
  </si>
  <si>
    <t>2005/06</t>
  </si>
  <si>
    <t>2001/02</t>
  </si>
  <si>
    <t>Power sector emissions</t>
  </si>
  <si>
    <t>Electricity consumption</t>
  </si>
  <si>
    <t>Emissions intensity</t>
  </si>
  <si>
    <t>For example, burning less coal and more natural gas would help reduce emissions because natural gas results in lesser emissions than coal.</t>
  </si>
  <si>
    <t>Greenhouse gas emissions per unit of electricity generated</t>
  </si>
  <si>
    <t>Electricity generated by fuel type</t>
  </si>
  <si>
    <t>Residential greenhouse gas emissions per household</t>
  </si>
  <si>
    <t>Proportion of housing stock with energy efficiency measure</t>
  </si>
  <si>
    <t>Warm Homes Scheme grants processed</t>
  </si>
  <si>
    <t>Total grants processed</t>
  </si>
  <si>
    <t>Central heating solid fuel/electric/dual/other</t>
  </si>
  <si>
    <t>Ground source heat pump</t>
  </si>
  <si>
    <t>Air source heat pump</t>
  </si>
  <si>
    <t>Road transportation emissions</t>
  </si>
  <si>
    <t>billion km</t>
  </si>
  <si>
    <t>Vehicle kilometres travelled</t>
  </si>
  <si>
    <t>Emissions per vehicle kilometre travelled (VKT)</t>
  </si>
  <si>
    <t>Unit</t>
  </si>
  <si>
    <t>Emissions per VKT</t>
  </si>
  <si>
    <t>Average distance travelled by travel mode (miles per person per year)</t>
  </si>
  <si>
    <t>Transport mode</t>
  </si>
  <si>
    <t>Walking/cycling</t>
  </si>
  <si>
    <t>Private taxis</t>
  </si>
  <si>
    <t>Black taxis</t>
  </si>
  <si>
    <t>Car, motorcycle &amp; private taxis</t>
  </si>
  <si>
    <t>Passenger journeys (millions)</t>
  </si>
  <si>
    <t>This data is supplied by Translink and should be viewed as management information rather than Official Statistics.</t>
  </si>
  <si>
    <t>Whether a decrease in passenger journeys by bus is good or bad for greenhouse gas emissions will depend on why the journeys have decreased.</t>
  </si>
  <si>
    <t>NI Rail service passenger journeys and kilometres</t>
  </si>
  <si>
    <t>CityBus became Metro with effect from 2005.</t>
  </si>
  <si>
    <t>Q4</t>
  </si>
  <si>
    <t>Q1</t>
  </si>
  <si>
    <t>Q2</t>
  </si>
  <si>
    <t>Q3</t>
  </si>
  <si>
    <t>Greenhouse gas emissions from waste management per capita</t>
  </si>
  <si>
    <t>Waste management emissions</t>
  </si>
  <si>
    <t>Mid-year population estimate</t>
  </si>
  <si>
    <t>Ratio of greenhouse gas emissions to gross value added (GVA)</t>
  </si>
  <si>
    <t>Ratio of GHG emissions to GVA</t>
  </si>
  <si>
    <t>Greenhouse gas emissions per capita</t>
  </si>
  <si>
    <t>Greenhouse gas emissions</t>
  </si>
  <si>
    <t>Nitrogen balance (kg / ha) with livestock feeds at 17% protein level</t>
  </si>
  <si>
    <t>Average daily carcase gain (kg/day) of steers slaughtered</t>
  </si>
  <si>
    <t>Average daily carcase gain (kg/day) of heifers slaughtered</t>
  </si>
  <si>
    <t>Dairy origin</t>
  </si>
  <si>
    <t>Metabolic energy from grass silage (MJ/kg of dry matter)</t>
  </si>
  <si>
    <t>Local authority collected (LAC) municipal waste arisings, recycling (inc. composting) and landfill</t>
  </si>
  <si>
    <t>Gross value added</t>
  </si>
  <si>
    <t>https://www.finance-ni.gov.uk/publications/annual-housing-stock-statistics</t>
  </si>
  <si>
    <t>2015/16</t>
  </si>
  <si>
    <t>2013-2015</t>
  </si>
  <si>
    <t>2015-16</t>
  </si>
  <si>
    <t>Note: There has been a discontinuity in this series due to a methodological change. Figures for 2013/14 and onwards cannot be compared with earlier years.</t>
  </si>
  <si>
    <t>Number of plug-in cars, vans and quadricycles licensed</t>
  </si>
  <si>
    <t>2016/17</t>
  </si>
  <si>
    <t>Source: Department of Agriculture, Environment and Rural Affairs Northern Ireland</t>
  </si>
  <si>
    <t>https://www.daera-ni.gov.uk/articles/northern-ireland-local-authority-collected-municipal-waste-management-statistics</t>
  </si>
  <si>
    <t>Source: Northern Ireland LAC Municipal Waste Management Statistics, DAERA</t>
  </si>
  <si>
    <t>Water source heat pump</t>
  </si>
  <si>
    <t>Source: Energy Efficiency Branch, DfE</t>
  </si>
  <si>
    <t>Number of Domestic RHI / RHPP Applications in Receipt of an Upfront Payment</t>
  </si>
  <si>
    <t>Northern Ireland, 2012/13 to 2015/16</t>
  </si>
  <si>
    <t>Northern Ireland, 2015/16</t>
  </si>
  <si>
    <t>Fuel displaced by renewable heat sources under domestic RHI scheme</t>
  </si>
  <si>
    <t>Affordable Warmth Scheme grants processed</t>
  </si>
  <si>
    <t>Emissions intensity of milk production (g CO2e/kg ECM (excl. Sequestration))</t>
  </si>
  <si>
    <t>Source: DfC Strategic Planning &amp; Resources Branch</t>
  </si>
  <si>
    <t>*</t>
  </si>
  <si>
    <t>Cumulative number of installations non domestic Renewable Heat Incentive scheme</t>
  </si>
  <si>
    <t>Emissions intensity of milk production</t>
  </si>
  <si>
    <t>2014-2016</t>
  </si>
  <si>
    <t>Source: BEIS Energy Trends Special Feature</t>
  </si>
  <si>
    <t>Note: Figures for greenhouse gas emissions are updated annually due to ongoing improvements to data collection or estimation techniques.</t>
  </si>
  <si>
    <t>Figures for greenhouse gas emissions are updated annually due to ongoing improvements to data collection or estimation techniques.</t>
  </si>
  <si>
    <t>Notes: Figures for greenhouse gas emissions are updated annually due to ongoing improvements to data collection or estimation techniques.</t>
  </si>
  <si>
    <t>https://www.daera-ni.gov.uk/publications/greenhouse-gas-emissions-northern-ireland-dairy-farms</t>
  </si>
  <si>
    <t>Reductions in emissions should be treated with caution due to the loss of participants because of mergers, site closures and the economic downturn.</t>
  </si>
  <si>
    <t>Notes: Figures for the Domestic RHI / RHPP are reported as applications rather than installations as they were in 2016.</t>
  </si>
  <si>
    <t>Due to differences in the way each scheme is run, it is deemed most appropriate to report the domestic scheme in applications and the non domestic scheme in installations.</t>
  </si>
  <si>
    <r>
      <t>ktCO</t>
    </r>
    <r>
      <rPr>
        <vertAlign val="subscript"/>
        <sz val="12"/>
        <rFont val="Calibri"/>
        <family val="2"/>
        <scheme val="minor"/>
      </rPr>
      <t>2</t>
    </r>
    <r>
      <rPr>
        <sz val="12"/>
        <rFont val="Calibri"/>
        <family val="2"/>
        <scheme val="minor"/>
      </rPr>
      <t>e</t>
    </r>
  </si>
  <si>
    <t>2015-2017</t>
  </si>
  <si>
    <t>2016-17</t>
  </si>
  <si>
    <t>2017/18</t>
  </si>
  <si>
    <t>https://www.ons.gov.uk/economy/grossvalueaddedgva/datasets/regionalgrossvalueaddedincomeapproach</t>
  </si>
  <si>
    <t>Northern Ireland, 2004 to 2016</t>
  </si>
  <si>
    <t>Northern Ireland, 2001 to 2016</t>
  </si>
  <si>
    <t xml:space="preserve">Not Obtained </t>
  </si>
  <si>
    <r>
      <t>CO</t>
    </r>
    <r>
      <rPr>
        <vertAlign val="subscript"/>
        <sz val="12"/>
        <rFont val="Calibri"/>
        <family val="2"/>
        <scheme val="minor"/>
      </rPr>
      <t>2</t>
    </r>
    <r>
      <rPr>
        <sz val="12"/>
        <rFont val="Calibri"/>
        <family val="2"/>
        <scheme val="minor"/>
      </rPr>
      <t xml:space="preserve"> emissions from participants</t>
    </r>
  </si>
  <si>
    <t>Northern Ireland, 2009/10 to 2014/15</t>
  </si>
  <si>
    <t>Note  The Warm Homes Scheme ended on 31 March 2015 and has been replaced by the Affordable Warmth Scheme. The heating options for these schemes are quite different, so they cannot be directly compared.</t>
  </si>
  <si>
    <t>Note: * The Affordable Warmth Scheme started in September 2014, however the numbers between then and March 2015 are too small to report.</t>
  </si>
  <si>
    <t>Northern Ireland, 2006-07 to 2017-18</t>
  </si>
  <si>
    <t>Northern Ireland, 2004 - 2017</t>
  </si>
  <si>
    <t>Source: Greenhouse Gas Inventories for England, Scotland, Wales and Northern Ireland: 1990-2017</t>
  </si>
  <si>
    <t>https://assets.publishing.service.gov.uk/government/uploads/system/uploads/attachment_data/file/770766/Regional_Electricity_Generation_and_Supply.pdf</t>
  </si>
  <si>
    <t>Northern Ireland, 2004 to 2017</t>
  </si>
  <si>
    <t>Northern Ireland, 2008 - 2017</t>
  </si>
  <si>
    <t>https://www.nihe.gov.uk/Working-With-Us/Research/House-Condition-Survey</t>
  </si>
  <si>
    <t>2016-2018</t>
  </si>
  <si>
    <t>https://www.infrastructure-ni.gov.uk/publications/travel-survey-northern-ireland-tsni-headline-report-2016-2018</t>
  </si>
  <si>
    <t>Northern Ireland, 1999 - 2001 to 2016 - 2018</t>
  </si>
  <si>
    <t>Northern Ireland, 1999-2001 to 2016-2018</t>
  </si>
  <si>
    <t>https://www.infrastructure-ni.gov.uk/publications/northern-ireland-transport-statistics-2017-2018</t>
  </si>
  <si>
    <t>2017-18</t>
  </si>
  <si>
    <t>Northern Ireland, 1999-00 to 2017-18</t>
  </si>
  <si>
    <t>Source: Northern Ireland Transport Statistics</t>
  </si>
  <si>
    <t>https://www.gov.uk/government/statistics/vehicle-licensing-statistics-january-to-march-2019</t>
  </si>
  <si>
    <t>Northern Ireland, Q4 2011 to Q1 2019</t>
  </si>
  <si>
    <t>2018/19</t>
  </si>
  <si>
    <t>Northern Ireland, 1980/81 to 2018/19</t>
  </si>
  <si>
    <t>https://www.nisra.gov.uk/publications/2018-mid-year-population-estimates-northern-ireland</t>
  </si>
  <si>
    <t>Northern Ireland, 1990 to 2017</t>
  </si>
  <si>
    <t>Northern Ireland, 1998 to 2017</t>
  </si>
  <si>
    <t xml:space="preserve">Note: Figures for all years </t>
  </si>
  <si>
    <t>Mean Standard Assessment Procedure rating for dwelling stock</t>
  </si>
  <si>
    <t>Mean SAP rating</t>
  </si>
  <si>
    <t>Northern Ireland,1990 - 2017, 3 year averages</t>
  </si>
  <si>
    <t>0 - 100 g/km</t>
  </si>
  <si>
    <t>101 - 130 g/km</t>
  </si>
  <si>
    <t>131 - 170 g/km</t>
  </si>
  <si>
    <t>Over 170 g/km</t>
  </si>
  <si>
    <t>Not known</t>
  </si>
  <si>
    <t>2014</t>
  </si>
  <si>
    <t>2015</t>
  </si>
  <si>
    <t>2016</t>
  </si>
  <si>
    <t>2017</t>
  </si>
  <si>
    <t>2018</t>
  </si>
  <si>
    <t>Licensed cars by CO2 emissions</t>
  </si>
  <si>
    <t>Source: Department for Transport</t>
  </si>
  <si>
    <t>https://www.gov.uk/government/statistical-data-sets/veh02-licensed-cars</t>
  </si>
  <si>
    <t>2. Data are presented where over half of licensed cars have available CO2 emissions data.</t>
  </si>
  <si>
    <t>1.  For vehicles registered from September 2018 onwards, the CO2 figures reported here will be a mix of NEDC and NEDC correlated figures. As a result, caution is advised when comparing 2018 with previous years.</t>
  </si>
  <si>
    <t>Northern Ireland, 2014/15 to 2018/19</t>
  </si>
  <si>
    <t>https://www.infrastructure-ni.gov.uk/publications/northern-ireland-road-safety-strategy-2020-annual-statistical-report-2018</t>
  </si>
  <si>
    <t>Source: Northern Ireland Road Safety Strategy to 2020 Annual Statistical Report 2018</t>
  </si>
  <si>
    <t>Northern Ireland, 2008 to 2017</t>
  </si>
  <si>
    <t>https://naei.beis.gov.uk/reports/reports?section_id=4</t>
  </si>
  <si>
    <t>GVA (Income Approach) at current basic prices.</t>
  </si>
  <si>
    <t>Northern Ireland, 2005 to 2018</t>
  </si>
  <si>
    <t>Northern Ireland, 2010/11 to 2017/18</t>
  </si>
  <si>
    <t>https://www.gov.uk/government/publications/crc-annual-report-publications-phases-1-and-2/crc-annual-report-publication-2017-to-2018</t>
  </si>
  <si>
    <t>Note: Due to changes to the Carbon Reduction Commitment energy efficiency scheme, it is not possible to directly compare 2010/11 - 2011/12 with 2012/13 - 2013/14 or 2014/15 - 2017-18.</t>
  </si>
  <si>
    <t>Table 1.1</t>
  </si>
  <si>
    <t>Table 1.2</t>
  </si>
  <si>
    <t>Table 2.1</t>
  </si>
  <si>
    <t>Table 2.2</t>
  </si>
  <si>
    <t>Households</t>
  </si>
  <si>
    <t>Table 3.1</t>
  </si>
  <si>
    <t>Table 3.2</t>
  </si>
  <si>
    <t>Table 3.3</t>
  </si>
  <si>
    <t>Table 3.4.1</t>
  </si>
  <si>
    <t>Table 3.4.2</t>
  </si>
  <si>
    <t>Table 3.5</t>
  </si>
  <si>
    <t>Table 3.6.1</t>
  </si>
  <si>
    <t>Table 3.6.2</t>
  </si>
  <si>
    <r>
      <t>kgCO</t>
    </r>
    <r>
      <rPr>
        <b/>
        <vertAlign val="subscript"/>
        <sz val="12"/>
        <rFont val="Calibri"/>
        <family val="2"/>
        <scheme val="minor"/>
      </rPr>
      <t>2</t>
    </r>
    <r>
      <rPr>
        <b/>
        <sz val="12"/>
        <rFont val="Calibri"/>
        <family val="2"/>
        <scheme val="minor"/>
      </rPr>
      <t>e per £</t>
    </r>
  </si>
  <si>
    <r>
      <t>tCO</t>
    </r>
    <r>
      <rPr>
        <b/>
        <vertAlign val="subscript"/>
        <sz val="12"/>
        <rFont val="Calibri"/>
        <family val="2"/>
        <scheme val="minor"/>
      </rPr>
      <t>2</t>
    </r>
    <r>
      <rPr>
        <b/>
        <sz val="12"/>
        <rFont val="Calibri"/>
        <family val="2"/>
        <scheme val="minor"/>
      </rPr>
      <t>e / person</t>
    </r>
  </si>
  <si>
    <r>
      <t>gCO</t>
    </r>
    <r>
      <rPr>
        <b/>
        <vertAlign val="subscript"/>
        <sz val="12"/>
        <rFont val="Calibri"/>
        <family val="2"/>
        <scheme val="minor"/>
      </rPr>
      <t>2</t>
    </r>
    <r>
      <rPr>
        <b/>
        <sz val="12"/>
        <rFont val="Calibri"/>
        <family val="2"/>
        <scheme val="minor"/>
      </rPr>
      <t>/kWh</t>
    </r>
  </si>
  <si>
    <r>
      <t>tCO</t>
    </r>
    <r>
      <rPr>
        <b/>
        <vertAlign val="subscript"/>
        <sz val="12"/>
        <rFont val="Calibri"/>
        <family val="2"/>
        <scheme val="minor"/>
      </rPr>
      <t>2</t>
    </r>
    <r>
      <rPr>
        <b/>
        <sz val="12"/>
        <rFont val="Calibri"/>
        <family val="2"/>
        <scheme val="minor"/>
      </rPr>
      <t>e</t>
    </r>
  </si>
  <si>
    <t>Table 3.6.3</t>
  </si>
  <si>
    <t>Table 4.1</t>
  </si>
  <si>
    <t>Table 4.2</t>
  </si>
  <si>
    <r>
      <t>gCO</t>
    </r>
    <r>
      <rPr>
        <b/>
        <vertAlign val="subscript"/>
        <sz val="12"/>
        <rFont val="Calibri"/>
        <family val="2"/>
        <scheme val="minor"/>
      </rPr>
      <t>2</t>
    </r>
    <r>
      <rPr>
        <b/>
        <sz val="12"/>
        <rFont val="Calibri"/>
        <family val="2"/>
        <scheme val="minor"/>
      </rPr>
      <t>e per VKT</t>
    </r>
  </si>
  <si>
    <t>Table 5.3</t>
  </si>
  <si>
    <t>Table 5.2</t>
  </si>
  <si>
    <t>Table 5.4</t>
  </si>
  <si>
    <t>Table 5.5</t>
  </si>
  <si>
    <t>Table 5.6</t>
  </si>
  <si>
    <t>Table 5.7</t>
  </si>
  <si>
    <t>Table 6.1</t>
  </si>
  <si>
    <t>Table 6.2</t>
  </si>
  <si>
    <t>Table 6.3</t>
  </si>
  <si>
    <r>
      <t>kgCO</t>
    </r>
    <r>
      <rPr>
        <b/>
        <vertAlign val="subscript"/>
        <sz val="12"/>
        <rFont val="Calibri"/>
        <family val="2"/>
        <scheme val="minor"/>
      </rPr>
      <t>2</t>
    </r>
    <r>
      <rPr>
        <b/>
        <sz val="12"/>
        <rFont val="Calibri"/>
        <family val="2"/>
        <scheme val="minor"/>
      </rPr>
      <t>e / person</t>
    </r>
  </si>
  <si>
    <t>Table 7.1</t>
  </si>
  <si>
    <t>Table 7.2</t>
  </si>
  <si>
    <t>Table 6.5</t>
  </si>
  <si>
    <t>Table 6.4.1</t>
  </si>
  <si>
    <t>Table 6.4.2</t>
  </si>
  <si>
    <t>Northern Ireland, 1997 to 2018, 3 year averages</t>
  </si>
  <si>
    <t>Northern Ireland,1990 - 2017</t>
  </si>
  <si>
    <t>Average CO2 emissions from licensed cars</t>
  </si>
  <si>
    <t>Table 5.1.1</t>
  </si>
  <si>
    <t>Average emissions</t>
  </si>
  <si>
    <t>(g/km)</t>
  </si>
  <si>
    <t>Number of vehicles (Thousands)</t>
  </si>
  <si>
    <t>Table 5.1.2</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</si>
</sst>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0.0"/>
    <numFmt numFmtId="165" formatCode="_(* #,##0.00_);_(* \(#,##0.00\);_(* &quot;-&quot;??_);_(@_)"/>
    <numFmt numFmtId="166" formatCode="0_)"/>
    <numFmt numFmtId="167" formatCode="0.0%"/>
    <numFmt numFmtId="168" formatCode="#,##0.0"/>
    <numFmt numFmtId="169" formatCode="_-* #,##0_-;\-* #,##0_-;_-* &quot;-&quot;??_-;_-@_-"/>
    <numFmt numFmtId="170" formatCode="#,##0_ ;\-#,##0\ "/>
    <numFmt numFmtId="171" formatCode="&quot; &quot;General"/>
    <numFmt numFmtId="172" formatCode="[&gt;=0.05]#,##0.0;[=0]0.0,;&quot;-&quot;"/>
    <numFmt numFmtId="173" formatCode="[&gt;=0.5]#,##0.0;[=0]0.0,;&quot;-&quot;"/>
  </numFmts>
  <fonts count="44" x14ac:knownFonts="1">
    <font>
      <sz val="11"/>
      <color theme="1"/>
      <name val="Calibri"/>
      <family val="2"/>
      <scheme val="minor"/>
    </font>
    <font>
      <u/>
      <sz val="11"/>
      <color theme="10"/>
      <name val="Calibri"/>
      <family val="2"/>
    </font>
    <font>
      <sz val="10"/>
      <name val="Arial"/>
      <family val="2"/>
    </font>
    <font>
      <sz val="11"/>
      <color theme="1"/>
      <name val="Calibri"/>
      <family val="2"/>
      <scheme val="minor"/>
    </font>
    <font>
      <b/>
      <sz val="10"/>
      <color theme="1"/>
      <name val="Calibri"/>
      <family val="2"/>
      <scheme val="minor"/>
    </font>
    <font>
      <sz val="10"/>
      <color theme="1"/>
      <name val="Calibri"/>
      <family val="2"/>
      <scheme val="minor"/>
    </font>
    <font>
      <sz val="11"/>
      <name val="Calibri"/>
      <family val="2"/>
      <scheme val="minor"/>
    </font>
    <font>
      <sz val="11"/>
      <color rgb="FF000000"/>
      <name val="Calibri"/>
      <family val="2"/>
      <scheme val="minor"/>
    </font>
    <font>
      <sz val="10"/>
      <name val="Calibri"/>
      <family val="2"/>
      <scheme val="minor"/>
    </font>
    <font>
      <b/>
      <sz val="11"/>
      <name val="Calibri"/>
      <family val="2"/>
      <scheme val="minor"/>
    </font>
    <font>
      <sz val="10"/>
      <name val="MS Sans Serif"/>
      <family val="2"/>
    </font>
    <font>
      <sz val="10"/>
      <name val="Courier"/>
      <family val="3"/>
    </font>
    <font>
      <sz val="12"/>
      <color theme="1"/>
      <name val="Arial"/>
      <family val="2"/>
    </font>
    <font>
      <i/>
      <sz val="10"/>
      <name val="Arial"/>
      <family val="2"/>
    </font>
    <font>
      <i/>
      <sz val="10"/>
      <color theme="4"/>
      <name val="Arial"/>
      <family val="2"/>
    </font>
    <font>
      <b/>
      <i/>
      <sz val="11"/>
      <color theme="3"/>
      <name val="Calibri"/>
      <family val="2"/>
      <scheme val="minor"/>
    </font>
    <font>
      <b/>
      <sz val="10"/>
      <name val="Calibri"/>
      <family val="2"/>
      <scheme val="minor"/>
    </font>
    <font>
      <sz val="12"/>
      <color theme="1"/>
      <name val="Calibri"/>
      <family val="2"/>
      <scheme val="minor"/>
    </font>
    <font>
      <sz val="11"/>
      <color rgb="FF1F497D"/>
      <name val="Calibri"/>
      <family val="2"/>
      <scheme val="minor"/>
    </font>
    <font>
      <sz val="12"/>
      <name val="Calibri"/>
      <family val="2"/>
      <scheme val="minor"/>
    </font>
    <font>
      <b/>
      <sz val="12"/>
      <color theme="0"/>
      <name val="Calibri"/>
      <family val="2"/>
      <scheme val="minor"/>
    </font>
    <font>
      <sz val="11"/>
      <name val="Calibri"/>
      <family val="2"/>
    </font>
    <font>
      <sz val="10"/>
      <name val="Times New Roman"/>
      <family val="1"/>
    </font>
    <font>
      <sz val="12"/>
      <color rgb="FF000000"/>
      <name val="Arial"/>
      <family val="2"/>
    </font>
    <font>
      <sz val="10"/>
      <name val="Arial"/>
      <family val="2"/>
    </font>
    <font>
      <u/>
      <sz val="10"/>
      <color indexed="12"/>
      <name val="Arial"/>
      <family val="2"/>
    </font>
    <font>
      <vertAlign val="subscript"/>
      <sz val="12"/>
      <name val="Calibri"/>
      <family val="2"/>
      <scheme val="minor"/>
    </font>
    <font>
      <b/>
      <sz val="10"/>
      <name val="Arial"/>
      <family val="2"/>
    </font>
    <font>
      <b/>
      <sz val="11"/>
      <color rgb="FF000000"/>
      <name val="Arial"/>
      <family val="2"/>
    </font>
    <font>
      <sz val="11"/>
      <color rgb="FF000000"/>
      <name val="Arial"/>
      <family val="2"/>
    </font>
    <font>
      <i/>
      <sz val="11"/>
      <color rgb="FF000000"/>
      <name val="Arial"/>
      <family val="2"/>
    </font>
    <font>
      <sz val="12"/>
      <color rgb="FF000000"/>
      <name val="Helv"/>
    </font>
    <font>
      <b/>
      <sz val="12"/>
      <name val="Calibri"/>
      <family val="2"/>
      <scheme val="minor"/>
    </font>
    <font>
      <b/>
      <vertAlign val="subscript"/>
      <sz val="12"/>
      <name val="Calibri"/>
      <family val="2"/>
      <scheme val="minor"/>
    </font>
    <font>
      <u/>
      <sz val="11"/>
      <name val="Calibri"/>
      <family val="2"/>
    </font>
    <font>
      <sz val="9"/>
      <name val="Calibri"/>
      <family val="2"/>
      <scheme val="minor"/>
    </font>
    <font>
      <u/>
      <sz val="9"/>
      <name val="Calibri"/>
      <family val="2"/>
    </font>
    <font>
      <b/>
      <i/>
      <sz val="11"/>
      <name val="Calibri"/>
      <family val="2"/>
      <scheme val="minor"/>
    </font>
    <font>
      <b/>
      <sz val="11"/>
      <name val="Calibri"/>
      <family val="2"/>
    </font>
    <font>
      <sz val="12"/>
      <name val="Times New Roman"/>
      <family val="1"/>
    </font>
    <font>
      <sz val="12"/>
      <name val="Calibri"/>
      <family val="2"/>
    </font>
    <font>
      <b/>
      <sz val="12"/>
      <name val="Calibri"/>
      <family val="2"/>
    </font>
    <font>
      <b/>
      <u/>
      <sz val="10"/>
      <name val="Calibri"/>
      <family val="2"/>
      <scheme val="minor"/>
    </font>
    <font>
      <sz val="12"/>
      <color rgb="FF000000"/>
      <name val="Calibri"/>
      <family val="2"/>
    </font>
  </fonts>
  <fills count="5">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theme="0" tint="-0.249977111117893"/>
        <bgColor indexed="64"/>
      </patternFill>
    </fill>
  </fills>
  <borders count="25">
    <border>
      <left/>
      <right/>
      <top/>
      <bottom/>
      <diagonal/>
    </border>
    <border>
      <left/>
      <right style="thin">
        <color indexed="64"/>
      </right>
      <top style="medium">
        <color indexed="64"/>
      </top>
      <bottom/>
      <diagonal/>
    </border>
    <border>
      <left/>
      <right/>
      <top style="thin">
        <color theme="0"/>
      </top>
      <bottom style="thin">
        <color theme="0"/>
      </bottom>
      <diagonal/>
    </border>
    <border>
      <left/>
      <right/>
      <top style="thin">
        <color auto="1"/>
      </top>
      <bottom/>
      <diagonal/>
    </border>
    <border>
      <left/>
      <right/>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style="thin">
        <color indexed="64"/>
      </left>
      <right style="thin">
        <color indexed="64"/>
      </right>
      <top style="thin">
        <color indexed="64"/>
      </top>
      <bottom style="thin">
        <color indexed="64"/>
      </bottom>
      <diagonal/>
    </border>
    <border>
      <left style="thin">
        <color theme="3"/>
      </left>
      <right/>
      <top/>
      <bottom style="thin">
        <color theme="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3"/>
      </left>
      <right/>
      <top style="thin">
        <color indexed="64"/>
      </top>
      <bottom style="thin">
        <color indexed="64"/>
      </bottom>
      <diagonal/>
    </border>
    <border>
      <left style="thin">
        <color theme="3"/>
      </left>
      <right/>
      <top style="thin">
        <color theme="3"/>
      </top>
      <bottom/>
      <diagonal/>
    </border>
    <border>
      <left/>
      <right/>
      <top style="thin">
        <color theme="3"/>
      </top>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41">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9" fontId="3" fillId="0" borderId="0" applyFont="0" applyFill="0" applyBorder="0" applyAlignment="0" applyProtection="0"/>
    <xf numFmtId="0" fontId="2" fillId="0" borderId="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0" fontId="10" fillId="0" borderId="0" applyFont="0" applyFill="0" applyBorder="0" applyAlignment="0" applyProtection="0"/>
    <xf numFmtId="165" fontId="2" fillId="0" borderId="0" applyFont="0" applyFill="0" applyBorder="0" applyAlignment="0" applyProtection="0"/>
    <xf numFmtId="43" fontId="3" fillId="0" borderId="0" applyFont="0" applyFill="0" applyBorder="0" applyAlignment="0" applyProtection="0"/>
    <xf numFmtId="165" fontId="2" fillId="0" borderId="0" applyFont="0" applyFill="0" applyBorder="0" applyAlignment="0" applyProtection="0"/>
    <xf numFmtId="0" fontId="2" fillId="0" borderId="0" applyNumberFormat="0" applyFill="0" applyBorder="0" applyAlignment="0" applyProtection="0"/>
    <xf numFmtId="0" fontId="2" fillId="0" borderId="0"/>
    <xf numFmtId="1" fontId="10" fillId="0" borderId="1" applyBorder="0"/>
    <xf numFmtId="0" fontId="3" fillId="0" borderId="0"/>
    <xf numFmtId="0" fontId="2" fillId="0" borderId="0"/>
    <xf numFmtId="166" fontId="11" fillId="0" borderId="0"/>
    <xf numFmtId="0" fontId="2" fillId="0" borderId="0" applyNumberFormat="0" applyFill="0" applyBorder="0" applyAlignment="0" applyProtection="0"/>
    <xf numFmtId="0" fontId="2" fillId="0" borderId="0" applyNumberFormat="0" applyFill="0" applyBorder="0" applyAlignment="0" applyProtection="0"/>
    <xf numFmtId="0" fontId="1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9" fontId="10" fillId="0" borderId="0" applyFont="0" applyFill="0" applyBorder="0" applyAlignment="0" applyProtection="0"/>
    <xf numFmtId="0" fontId="24" fillId="0" borderId="0"/>
    <xf numFmtId="0" fontId="25" fillId="0" borderId="0" applyNumberFormat="0" applyFill="0" applyBorder="0" applyAlignment="0" applyProtection="0">
      <alignment vertical="top"/>
      <protection locked="0"/>
    </xf>
    <xf numFmtId="0" fontId="3" fillId="0" borderId="0"/>
    <xf numFmtId="43" fontId="3" fillId="0" borderId="0" applyFont="0" applyFill="0" applyBorder="0" applyAlignment="0" applyProtection="0"/>
    <xf numFmtId="171" fontId="31" fillId="0" borderId="0" applyBorder="0" applyProtection="0"/>
  </cellStyleXfs>
  <cellXfs count="378">
    <xf numFmtId="0" fontId="0" fillId="0" borderId="0" xfId="0"/>
    <xf numFmtId="9" fontId="0" fillId="0" borderId="0" xfId="4" applyFont="1"/>
    <xf numFmtId="0" fontId="0" fillId="0" borderId="0" xfId="0"/>
    <xf numFmtId="0" fontId="0" fillId="0" borderId="0" xfId="0" applyFill="1"/>
    <xf numFmtId="167" fontId="14" fillId="0" borderId="0" xfId="3" applyNumberFormat="1" applyFont="1" applyBorder="1" applyAlignment="1">
      <alignment horizontal="center"/>
    </xf>
    <xf numFmtId="167" fontId="13" fillId="0" borderId="0" xfId="0" applyNumberFormat="1" applyFont="1" applyBorder="1"/>
    <xf numFmtId="0" fontId="9" fillId="0" borderId="0" xfId="0" applyFont="1" applyFill="1" applyBorder="1"/>
    <xf numFmtId="0" fontId="0" fillId="0" borderId="0" xfId="0"/>
    <xf numFmtId="0" fontId="0"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6" fillId="2" borderId="0" xfId="3" applyFont="1" applyFill="1" applyBorder="1" applyAlignment="1" applyProtection="1">
      <alignment vertical="center"/>
    </xf>
    <xf numFmtId="0" fontId="0" fillId="0" borderId="0" xfId="0" applyFill="1" applyBorder="1"/>
    <xf numFmtId="0" fontId="1" fillId="0" borderId="0" xfId="1" applyFill="1" applyAlignment="1" applyProtection="1"/>
    <xf numFmtId="0" fontId="16" fillId="0" borderId="0" xfId="0" applyFont="1" applyFill="1" applyBorder="1" applyAlignment="1">
      <alignment horizontal="center" vertical="center"/>
    </xf>
    <xf numFmtId="3" fontId="0" fillId="0" borderId="0" xfId="0" applyNumberFormat="1"/>
    <xf numFmtId="9" fontId="0" fillId="0" borderId="0" xfId="0" applyNumberFormat="1"/>
    <xf numFmtId="0" fontId="6" fillId="0" borderId="0" xfId="0" applyFont="1" applyFill="1"/>
    <xf numFmtId="0" fontId="6" fillId="0" borderId="0" xfId="0" applyFont="1"/>
    <xf numFmtId="0" fontId="0" fillId="0" borderId="0" xfId="0"/>
    <xf numFmtId="0" fontId="1" fillId="0" borderId="0" xfId="1" applyAlignment="1" applyProtection="1"/>
    <xf numFmtId="0" fontId="0" fillId="0" borderId="0" xfId="0" applyBorder="1"/>
    <xf numFmtId="9" fontId="0" fillId="0" borderId="0" xfId="4" applyFont="1"/>
    <xf numFmtId="0" fontId="0" fillId="0" borderId="0" xfId="0" applyFill="1"/>
    <xf numFmtId="0" fontId="17" fillId="0" borderId="0" xfId="0" applyFont="1"/>
    <xf numFmtId="0" fontId="15" fillId="0" borderId="0" xfId="0" applyFont="1"/>
    <xf numFmtId="0" fontId="19" fillId="0" borderId="0" xfId="0" applyFont="1"/>
    <xf numFmtId="0" fontId="19" fillId="0" borderId="0" xfId="0" applyFont="1" applyAlignment="1">
      <alignment horizontal="left" vertical="center"/>
    </xf>
    <xf numFmtId="0" fontId="1" fillId="0" borderId="0" xfId="1" applyFont="1" applyAlignment="1" applyProtection="1"/>
    <xf numFmtId="0" fontId="6" fillId="0" borderId="0" xfId="0" applyFont="1" applyFill="1" applyBorder="1" applyAlignment="1">
      <alignment horizontal="left" vertical="center"/>
    </xf>
    <xf numFmtId="0" fontId="6" fillId="0" borderId="0" xfId="3" applyNumberFormat="1" applyFont="1" applyFill="1" applyBorder="1" applyAlignment="1"/>
    <xf numFmtId="9" fontId="6" fillId="0" borderId="0" xfId="3" applyNumberFormat="1" applyFont="1" applyFill="1" applyBorder="1" applyAlignment="1">
      <alignment horizontal="right" vertical="center"/>
    </xf>
    <xf numFmtId="164" fontId="6" fillId="0" borderId="0" xfId="3" applyNumberFormat="1" applyFont="1" applyBorder="1" applyAlignment="1">
      <alignment horizontal="right" vertical="center"/>
    </xf>
    <xf numFmtId="0" fontId="21" fillId="0" borderId="0" xfId="1" applyFont="1" applyAlignment="1" applyProtection="1"/>
    <xf numFmtId="0" fontId="6" fillId="2" borderId="0" xfId="3" applyFont="1" applyFill="1" applyBorder="1" applyAlignment="1" applyProtection="1">
      <alignment horizontal="right" vertical="center"/>
    </xf>
    <xf numFmtId="168" fontId="6" fillId="2" borderId="0" xfId="3" applyNumberFormat="1" applyFont="1" applyFill="1" applyBorder="1" applyAlignment="1" applyProtection="1">
      <alignment horizontal="right" vertical="center"/>
    </xf>
    <xf numFmtId="164" fontId="6" fillId="2" borderId="0" xfId="3" applyNumberFormat="1" applyFont="1" applyFill="1" applyBorder="1" applyAlignment="1" applyProtection="1">
      <alignment horizontal="right" vertical="center"/>
    </xf>
    <xf numFmtId="3" fontId="5" fillId="0" borderId="0" xfId="0" applyNumberFormat="1" applyFont="1" applyBorder="1" applyAlignment="1">
      <alignment horizontal="center"/>
    </xf>
    <xf numFmtId="3" fontId="8" fillId="0" borderId="0" xfId="0" applyNumberFormat="1" applyFont="1" applyBorder="1" applyAlignment="1">
      <alignment horizontal="center" vertical="center"/>
    </xf>
    <xf numFmtId="0" fontId="4" fillId="0" borderId="0" xfId="0" applyFont="1" applyBorder="1"/>
    <xf numFmtId="0" fontId="5" fillId="0" borderId="0" xfId="0" applyFont="1" applyBorder="1"/>
    <xf numFmtId="0" fontId="6" fillId="0" borderId="0" xfId="3" applyFont="1" applyFill="1" applyBorder="1" applyAlignment="1">
      <alignment horizontal="left" vertical="center"/>
    </xf>
    <xf numFmtId="3" fontId="6" fillId="0" borderId="0" xfId="3" applyNumberFormat="1" applyFont="1" applyBorder="1" applyAlignment="1">
      <alignment horizontal="right" vertical="center"/>
    </xf>
    <xf numFmtId="0" fontId="6" fillId="0" borderId="0" xfId="0" applyFont="1" applyFill="1" applyBorder="1"/>
    <xf numFmtId="1" fontId="0" fillId="0" borderId="0" xfId="0" applyNumberFormat="1"/>
    <xf numFmtId="2" fontId="7" fillId="0" borderId="0" xfId="0" applyNumberFormat="1" applyFont="1" applyFill="1" applyBorder="1" applyAlignment="1">
      <alignment horizontal="right" vertical="center"/>
    </xf>
    <xf numFmtId="3" fontId="22" fillId="0" borderId="0" xfId="2" applyNumberFormat="1" applyFont="1" applyBorder="1"/>
    <xf numFmtId="3" fontId="23" fillId="0" borderId="0" xfId="3" applyNumberFormat="1" applyFont="1" applyFill="1" applyAlignment="1" applyProtection="1"/>
    <xf numFmtId="0" fontId="1" fillId="0" borderId="0" xfId="1" applyFont="1" applyFill="1" applyAlignment="1" applyProtection="1"/>
    <xf numFmtId="0" fontId="6" fillId="0" borderId="0" xfId="0" applyFont="1" applyBorder="1" applyAlignment="1"/>
    <xf numFmtId="0" fontId="19" fillId="0" borderId="0" xfId="0" applyFont="1" applyBorder="1" applyAlignment="1">
      <alignment vertical="center"/>
    </xf>
    <xf numFmtId="0" fontId="19" fillId="0" borderId="0" xfId="0" applyFont="1" applyBorder="1" applyAlignment="1"/>
    <xf numFmtId="0" fontId="6" fillId="0" borderId="0" xfId="0" applyFont="1" applyAlignment="1">
      <alignment horizontal="center" vertical="center"/>
    </xf>
    <xf numFmtId="0" fontId="6" fillId="0" borderId="0" xfId="0" applyFont="1" applyBorder="1" applyAlignment="1">
      <alignment horizontal="center" vertical="top"/>
    </xf>
    <xf numFmtId="0" fontId="9" fillId="0" borderId="0" xfId="0" applyFont="1" applyBorder="1" applyAlignment="1">
      <alignment horizontal="left" vertical="center"/>
    </xf>
    <xf numFmtId="3" fontId="6" fillId="0" borderId="0" xfId="0" applyNumberFormat="1" applyFont="1" applyFill="1" applyBorder="1" applyAlignment="1">
      <alignment horizontal="center" vertical="top"/>
    </xf>
    <xf numFmtId="9" fontId="6" fillId="0" borderId="0" xfId="4" applyFont="1"/>
    <xf numFmtId="3" fontId="6" fillId="0" borderId="0" xfId="0" applyNumberFormat="1" applyFont="1"/>
    <xf numFmtId="3" fontId="6" fillId="0" borderId="0" xfId="0" applyNumberFormat="1" applyFont="1" applyBorder="1" applyAlignment="1">
      <alignment horizontal="center" vertical="top"/>
    </xf>
    <xf numFmtId="9" fontId="6" fillId="0" borderId="0" xfId="4" applyFont="1" applyBorder="1" applyAlignment="1">
      <alignment horizontal="center" vertical="top"/>
    </xf>
    <xf numFmtId="0" fontId="6" fillId="0" borderId="0" xfId="0" applyFont="1" applyAlignment="1">
      <alignment vertical="center"/>
    </xf>
    <xf numFmtId="3" fontId="6" fillId="0" borderId="0" xfId="0" applyNumberFormat="1" applyFont="1" applyBorder="1" applyAlignment="1">
      <alignment horizontal="right" vertical="center"/>
    </xf>
    <xf numFmtId="0" fontId="6" fillId="0" borderId="0" xfId="0" applyFont="1" applyAlignment="1">
      <alignment horizontal="right" vertical="center"/>
    </xf>
    <xf numFmtId="0" fontId="6" fillId="0" borderId="0" xfId="0" applyFont="1" applyBorder="1" applyAlignment="1">
      <alignment horizontal="right"/>
    </xf>
    <xf numFmtId="0" fontId="6" fillId="0" borderId="0" xfId="0" applyFont="1" applyBorder="1" applyAlignment="1">
      <alignment horizontal="left"/>
    </xf>
    <xf numFmtId="0" fontId="8" fillId="0" borderId="0" xfId="0" applyFont="1" applyBorder="1" applyAlignment="1">
      <alignment horizontal="left"/>
    </xf>
    <xf numFmtId="0" fontId="6" fillId="0" borderId="0" xfId="0" applyFont="1" applyAlignment="1">
      <alignment horizontal="left"/>
    </xf>
    <xf numFmtId="0" fontId="0" fillId="0" borderId="0" xfId="0" applyAlignment="1">
      <alignment vertical="center"/>
    </xf>
    <xf numFmtId="0" fontId="6" fillId="0" borderId="0" xfId="0" applyFont="1" applyBorder="1" applyAlignment="1">
      <alignment horizontal="left" vertical="center"/>
    </xf>
    <xf numFmtId="3" fontId="19" fillId="0" borderId="0" xfId="0" applyNumberFormat="1" applyFont="1" applyBorder="1" applyAlignment="1">
      <alignment horizontal="right" vertical="center"/>
    </xf>
    <xf numFmtId="3" fontId="19" fillId="0" borderId="0" xfId="0" applyNumberFormat="1" applyFont="1" applyAlignment="1"/>
    <xf numFmtId="0" fontId="1" fillId="0" borderId="0" xfId="1" applyAlignment="1" applyProtection="1">
      <alignment horizontal="left"/>
    </xf>
    <xf numFmtId="3" fontId="27" fillId="0" borderId="0" xfId="0" applyNumberFormat="1" applyFont="1" applyAlignment="1"/>
    <xf numFmtId="1" fontId="6" fillId="0" borderId="0" xfId="0" applyNumberFormat="1" applyFont="1" applyFill="1"/>
    <xf numFmtId="0" fontId="6" fillId="0" borderId="0" xfId="0" applyFont="1" applyAlignment="1">
      <alignment vertical="top" wrapText="1"/>
    </xf>
    <xf numFmtId="0" fontId="28" fillId="0" borderId="0" xfId="0" applyFont="1" applyFill="1" applyBorder="1" applyAlignment="1">
      <alignment horizontal="left"/>
    </xf>
    <xf numFmtId="0" fontId="29" fillId="0" borderId="0" xfId="0" applyFont="1" applyFill="1" applyBorder="1" applyAlignment="1">
      <alignment horizontal="right"/>
    </xf>
    <xf numFmtId="0" fontId="29" fillId="0" borderId="0" xfId="0" applyFont="1" applyFill="1" applyBorder="1" applyAlignment="1">
      <alignment horizontal="left"/>
    </xf>
    <xf numFmtId="172" fontId="29" fillId="0" borderId="0" xfId="40" applyNumberFormat="1" applyFont="1" applyFill="1" applyBorder="1" applyAlignment="1" applyProtection="1">
      <alignment horizontal="right"/>
    </xf>
    <xf numFmtId="173" fontId="29" fillId="0" borderId="0" xfId="40" applyNumberFormat="1" applyFont="1" applyFill="1" applyBorder="1" applyAlignment="1" applyProtection="1">
      <alignment horizontal="right"/>
    </xf>
    <xf numFmtId="0" fontId="29" fillId="0" borderId="0" xfId="0" applyFont="1" applyFill="1" applyBorder="1"/>
    <xf numFmtId="164" fontId="30" fillId="0" borderId="0" xfId="39" applyNumberFormat="1" applyFont="1" applyFill="1" applyBorder="1" applyAlignment="1">
      <alignment horizontal="right"/>
    </xf>
    <xf numFmtId="0" fontId="21" fillId="0" borderId="0" xfId="1" applyFont="1" applyFill="1" applyAlignment="1" applyProtection="1"/>
    <xf numFmtId="3" fontId="8" fillId="0" borderId="0" xfId="0" applyNumberFormat="1" applyFont="1" applyFill="1" applyBorder="1" applyAlignment="1">
      <alignment horizontal="center"/>
    </xf>
    <xf numFmtId="0" fontId="0" fillId="0" borderId="0" xfId="0" applyFill="1" applyAlignment="1">
      <alignment vertical="center"/>
    </xf>
    <xf numFmtId="0" fontId="6" fillId="0" borderId="0" xfId="0" applyFont="1" applyBorder="1" applyAlignment="1">
      <alignment vertical="top"/>
    </xf>
    <xf numFmtId="0" fontId="1" fillId="0" borderId="0" xfId="1" applyAlignment="1" applyProtection="1">
      <alignment vertical="top"/>
    </xf>
    <xf numFmtId="9" fontId="20" fillId="0" borderId="0" xfId="0" applyNumberFormat="1" applyFont="1" applyFill="1" applyBorder="1" applyAlignment="1">
      <alignment horizontal="right" vertical="top"/>
    </xf>
    <xf numFmtId="0" fontId="18" fillId="0" borderId="0" xfId="0" applyFont="1" applyAlignment="1">
      <alignment vertical="center"/>
    </xf>
    <xf numFmtId="0" fontId="19" fillId="0" borderId="0" xfId="0" applyFont="1" applyAlignment="1">
      <alignment horizontal="left" vertical="top" wrapText="1"/>
    </xf>
    <xf numFmtId="0" fontId="6" fillId="0" borderId="0" xfId="0" applyFont="1" applyFill="1" applyBorder="1" applyAlignment="1">
      <alignment horizontal="left" vertical="top"/>
    </xf>
    <xf numFmtId="0" fontId="19" fillId="0" borderId="0" xfId="0" applyFont="1" applyBorder="1" applyAlignment="1">
      <alignment horizontal="center" vertical="center"/>
    </xf>
    <xf numFmtId="0" fontId="19" fillId="0" borderId="6" xfId="0" applyFont="1" applyBorder="1"/>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5" xfId="0" applyFont="1" applyBorder="1"/>
    <xf numFmtId="0" fontId="19" fillId="0" borderId="6" xfId="0" applyFont="1" applyBorder="1" applyAlignment="1">
      <alignment horizontal="right" vertical="center"/>
    </xf>
    <xf numFmtId="0" fontId="32" fillId="0" borderId="0" xfId="0" applyFont="1"/>
    <xf numFmtId="0" fontId="34" fillId="0" borderId="0" xfId="1" applyFont="1" applyAlignment="1" applyProtection="1">
      <alignment vertical="center"/>
    </xf>
    <xf numFmtId="0" fontId="16" fillId="0" borderId="2" xfId="0" applyFont="1" applyBorder="1"/>
    <xf numFmtId="0" fontId="6" fillId="0" borderId="0" xfId="0" applyFont="1" applyBorder="1"/>
    <xf numFmtId="0" fontId="32" fillId="4" borderId="7" xfId="0" applyNumberFormat="1" applyFont="1" applyFill="1" applyBorder="1" applyAlignment="1">
      <alignment horizontal="right" vertical="center"/>
    </xf>
    <xf numFmtId="170" fontId="19" fillId="0" borderId="7" xfId="0" applyNumberFormat="1" applyFont="1" applyFill="1" applyBorder="1"/>
    <xf numFmtId="169" fontId="19" fillId="0" borderId="7" xfId="39" applyNumberFormat="1" applyFont="1" applyFill="1" applyBorder="1" applyAlignment="1">
      <alignment vertical="center"/>
    </xf>
    <xf numFmtId="2" fontId="32" fillId="4" borderId="7" xfId="0" applyNumberFormat="1" applyFont="1" applyFill="1" applyBorder="1" applyAlignment="1">
      <alignment horizontal="right" vertical="center"/>
    </xf>
    <xf numFmtId="0" fontId="19" fillId="0" borderId="4" xfId="0" applyFont="1" applyBorder="1"/>
    <xf numFmtId="0" fontId="32" fillId="4" borderId="9" xfId="0" applyFont="1" applyFill="1" applyBorder="1" applyAlignment="1">
      <alignment vertical="center"/>
    </xf>
    <xf numFmtId="0" fontId="32" fillId="4" borderId="10" xfId="0" applyFont="1" applyFill="1" applyBorder="1" applyAlignment="1">
      <alignment vertical="center"/>
    </xf>
    <xf numFmtId="0" fontId="32" fillId="4" borderId="11" xfId="0" applyFont="1" applyFill="1" applyBorder="1" applyAlignment="1">
      <alignment vertical="center"/>
    </xf>
    <xf numFmtId="0" fontId="19" fillId="0" borderId="9" xfId="0" applyFont="1" applyBorder="1" applyAlignment="1">
      <alignment vertical="center"/>
    </xf>
    <xf numFmtId="0" fontId="19" fillId="0" borderId="10" xfId="0" applyFont="1" applyBorder="1"/>
    <xf numFmtId="0" fontId="19" fillId="0" borderId="10" xfId="0" applyFont="1" applyBorder="1" applyAlignment="1">
      <alignment vertical="center"/>
    </xf>
    <xf numFmtId="0" fontId="19" fillId="0" borderId="11" xfId="0" applyFont="1" applyBorder="1" applyAlignment="1">
      <alignment vertical="center"/>
    </xf>
    <xf numFmtId="0" fontId="19" fillId="0" borderId="9" xfId="0" applyFont="1" applyFill="1" applyBorder="1" applyAlignment="1">
      <alignment vertical="center"/>
    </xf>
    <xf numFmtId="0" fontId="19" fillId="0" borderId="10" xfId="0" applyFont="1" applyFill="1" applyBorder="1"/>
    <xf numFmtId="0" fontId="19" fillId="0" borderId="10" xfId="0" applyFont="1" applyFill="1" applyBorder="1" applyAlignment="1">
      <alignment vertical="center"/>
    </xf>
    <xf numFmtId="0" fontId="19" fillId="0" borderId="11" xfId="0" applyFont="1" applyFill="1" applyBorder="1" applyAlignment="1">
      <alignment vertical="center"/>
    </xf>
    <xf numFmtId="0" fontId="32" fillId="0" borderId="0" xfId="0" applyFont="1" applyAlignment="1">
      <alignment horizontal="left" vertical="center"/>
    </xf>
    <xf numFmtId="0" fontId="6" fillId="0" borderId="0" xfId="0" applyFont="1" applyAlignment="1">
      <alignment horizontal="left" vertical="center"/>
    </xf>
    <xf numFmtId="0" fontId="34" fillId="0" borderId="0" xfId="1" applyFont="1" applyAlignment="1" applyProtection="1"/>
    <xf numFmtId="0" fontId="32" fillId="4" borderId="7" xfId="0" applyFont="1" applyFill="1" applyBorder="1" applyAlignment="1">
      <alignment horizontal="right" vertical="center"/>
    </xf>
    <xf numFmtId="169" fontId="19" fillId="0" borderId="7" xfId="0" applyNumberFormat="1" applyFont="1" applyFill="1" applyBorder="1"/>
    <xf numFmtId="169" fontId="19" fillId="0" borderId="7" xfId="0" applyNumberFormat="1" applyFont="1" applyFill="1" applyBorder="1" applyAlignment="1">
      <alignment horizontal="right" vertical="center"/>
    </xf>
    <xf numFmtId="3" fontId="19" fillId="0" borderId="7" xfId="0" applyNumberFormat="1" applyFont="1" applyBorder="1" applyAlignment="1">
      <alignment horizontal="right" vertical="center"/>
    </xf>
    <xf numFmtId="3" fontId="19" fillId="0" borderId="7" xfId="0" applyNumberFormat="1" applyFont="1" applyBorder="1" applyAlignment="1"/>
    <xf numFmtId="164" fontId="32" fillId="4" borderId="7" xfId="0" applyNumberFormat="1" applyFont="1" applyFill="1" applyBorder="1" applyAlignment="1">
      <alignment horizontal="right" vertical="center"/>
    </xf>
    <xf numFmtId="0" fontId="19" fillId="0" borderId="8" xfId="0" applyFont="1" applyBorder="1" applyAlignment="1">
      <alignment horizontal="left" vertical="center"/>
    </xf>
    <xf numFmtId="0" fontId="19" fillId="0" borderId="4" xfId="0" applyFont="1" applyBorder="1" applyAlignment="1">
      <alignment horizontal="left" vertical="center"/>
    </xf>
    <xf numFmtId="0" fontId="19" fillId="4" borderId="9" xfId="0" applyFont="1" applyFill="1" applyBorder="1" applyAlignment="1">
      <alignment horizontal="left" vertical="center"/>
    </xf>
    <xf numFmtId="0" fontId="19" fillId="4" borderId="10" xfId="0" applyFont="1" applyFill="1" applyBorder="1" applyAlignment="1">
      <alignment horizontal="left" vertical="center"/>
    </xf>
    <xf numFmtId="0" fontId="32" fillId="4" borderId="10" xfId="0" applyFont="1" applyFill="1" applyBorder="1" applyAlignment="1">
      <alignment horizontal="left" vertical="center"/>
    </xf>
    <xf numFmtId="0" fontId="32" fillId="4" borderId="11" xfId="0" applyFont="1" applyFill="1" applyBorder="1" applyAlignment="1">
      <alignment horizontal="left" vertical="center"/>
    </xf>
    <xf numFmtId="0" fontId="19" fillId="0" borderId="9" xfId="0" applyFont="1" applyBorder="1" applyAlignment="1">
      <alignment horizontal="left" vertical="center"/>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32" fillId="4" borderId="9" xfId="0" applyFont="1" applyFill="1" applyBorder="1" applyAlignment="1">
      <alignment horizontal="left" vertical="center"/>
    </xf>
    <xf numFmtId="0" fontId="32" fillId="0" borderId="0" xfId="0" applyFont="1" applyFill="1" applyBorder="1" applyAlignment="1">
      <alignment horizontal="left" vertical="center"/>
    </xf>
    <xf numFmtId="9" fontId="6" fillId="0" borderId="0" xfId="0" applyNumberFormat="1" applyFont="1"/>
    <xf numFmtId="43" fontId="6" fillId="0" borderId="0" xfId="0" applyNumberFormat="1" applyFont="1"/>
    <xf numFmtId="9" fontId="6" fillId="0" borderId="0" xfId="0" applyNumberFormat="1" applyFont="1" applyFill="1"/>
    <xf numFmtId="43" fontId="6" fillId="0" borderId="0" xfId="0" applyNumberFormat="1" applyFont="1" applyFill="1"/>
    <xf numFmtId="0" fontId="6" fillId="0" borderId="0" xfId="0" applyFont="1" applyBorder="1" applyAlignment="1">
      <alignment horizontal="center" vertical="center"/>
    </xf>
    <xf numFmtId="0" fontId="34" fillId="0" borderId="0" xfId="1" applyFont="1" applyAlignment="1" applyProtection="1">
      <alignment vertical="top"/>
    </xf>
    <xf numFmtId="0" fontId="35" fillId="0" borderId="0" xfId="0" applyFont="1"/>
    <xf numFmtId="0" fontId="36" fillId="0" borderId="0" xfId="1" applyFont="1" applyAlignment="1" applyProtection="1"/>
    <xf numFmtId="1" fontId="6" fillId="0" borderId="0" xfId="0" applyNumberFormat="1" applyFont="1" applyBorder="1" applyAlignment="1">
      <alignment horizontal="center" vertical="center" wrapText="1"/>
    </xf>
    <xf numFmtId="0" fontId="34" fillId="0" borderId="0" xfId="1" applyFont="1" applyFill="1" applyAlignment="1" applyProtection="1"/>
    <xf numFmtId="0" fontId="6" fillId="0" borderId="0" xfId="0" applyFont="1" applyFill="1" applyBorder="1" applyAlignment="1">
      <alignment horizontal="left" indent="1"/>
    </xf>
    <xf numFmtId="169" fontId="19" fillId="0" borderId="7" xfId="14" applyNumberFormat="1" applyFont="1" applyBorder="1" applyAlignment="1"/>
    <xf numFmtId="3" fontId="19" fillId="0" borderId="7" xfId="0" applyNumberFormat="1" applyFont="1" applyBorder="1" applyAlignment="1">
      <alignment horizontal="right" readingOrder="1"/>
    </xf>
    <xf numFmtId="3" fontId="19" fillId="0" borderId="7" xfId="0" applyNumberFormat="1" applyFont="1" applyBorder="1" applyAlignment="1">
      <alignment horizontal="right" vertical="center" readingOrder="1"/>
    </xf>
    <xf numFmtId="3" fontId="19" fillId="0" borderId="7" xfId="0" applyNumberFormat="1" applyFont="1" applyFill="1" applyBorder="1"/>
    <xf numFmtId="1" fontId="32" fillId="4" borderId="7" xfId="0" applyNumberFormat="1" applyFont="1" applyFill="1" applyBorder="1" applyAlignment="1">
      <alignment horizontal="right" vertical="center" wrapText="1" readingOrder="1"/>
    </xf>
    <xf numFmtId="169" fontId="32" fillId="4" borderId="7" xfId="0" applyNumberFormat="1" applyFont="1" applyFill="1" applyBorder="1"/>
    <xf numFmtId="0" fontId="19" fillId="0" borderId="8" xfId="0" applyFont="1" applyBorder="1"/>
    <xf numFmtId="0" fontId="32" fillId="4" borderId="9" xfId="0" applyFont="1" applyFill="1" applyBorder="1" applyAlignment="1">
      <alignment horizontal="center" vertical="center"/>
    </xf>
    <xf numFmtId="0" fontId="32" fillId="4" borderId="10" xfId="0" applyFont="1" applyFill="1" applyBorder="1" applyAlignment="1">
      <alignment horizontal="center" vertical="center"/>
    </xf>
    <xf numFmtId="0" fontId="32" fillId="4" borderId="11" xfId="0" applyFont="1" applyFill="1" applyBorder="1" applyAlignment="1">
      <alignment horizontal="left" wrapText="1"/>
    </xf>
    <xf numFmtId="0" fontId="19" fillId="0" borderId="9" xfId="0" applyFont="1" applyBorder="1"/>
    <xf numFmtId="0" fontId="19" fillId="0" borderId="11" xfId="0" applyFont="1" applyBorder="1" applyAlignment="1">
      <alignment horizontal="left" readingOrder="1"/>
    </xf>
    <xf numFmtId="0" fontId="19" fillId="0" borderId="11" xfId="0" applyFont="1" applyBorder="1" applyAlignment="1">
      <alignment horizontal="left"/>
    </xf>
    <xf numFmtId="0" fontId="32" fillId="4" borderId="9" xfId="0" applyFont="1" applyFill="1" applyBorder="1"/>
    <xf numFmtId="0" fontId="32" fillId="4" borderId="10" xfId="0" applyFont="1" applyFill="1" applyBorder="1"/>
    <xf numFmtId="0" fontId="32" fillId="4" borderId="11" xfId="0" applyFont="1" applyFill="1" applyBorder="1"/>
    <xf numFmtId="0" fontId="16" fillId="0" borderId="0" xfId="0" applyFont="1" applyFill="1" applyBorder="1" applyAlignment="1">
      <alignment horizontal="left" vertical="center" wrapText="1"/>
    </xf>
    <xf numFmtId="1" fontId="6" fillId="0" borderId="0" xfId="0" applyNumberFormat="1" applyFont="1"/>
    <xf numFmtId="0" fontId="32" fillId="4" borderId="7" xfId="0" applyFont="1" applyFill="1" applyBorder="1" applyAlignment="1">
      <alignment horizontal="right" vertical="center" wrapText="1"/>
    </xf>
    <xf numFmtId="3" fontId="19" fillId="0" borderId="7" xfId="0" applyNumberFormat="1" applyFont="1" applyBorder="1" applyAlignment="1">
      <alignment horizontal="right"/>
    </xf>
    <xf numFmtId="3" fontId="19" fillId="0" borderId="7" xfId="0" applyNumberFormat="1" applyFont="1" applyFill="1" applyBorder="1" applyAlignment="1">
      <alignment horizontal="right" vertical="center"/>
    </xf>
    <xf numFmtId="3" fontId="32" fillId="4" borderId="7" xfId="0" applyNumberFormat="1" applyFont="1" applyFill="1" applyBorder="1" applyAlignment="1">
      <alignment horizontal="right" vertical="center" wrapText="1"/>
    </xf>
    <xf numFmtId="0" fontId="32" fillId="4" borderId="9" xfId="0" applyFont="1" applyFill="1" applyBorder="1" applyAlignment="1">
      <alignment horizontal="left" vertical="center" wrapText="1"/>
    </xf>
    <xf numFmtId="0" fontId="32" fillId="4" borderId="10" xfId="0" applyFont="1" applyFill="1" applyBorder="1" applyAlignment="1">
      <alignment horizontal="left" vertical="center" wrapText="1"/>
    </xf>
    <xf numFmtId="0" fontId="32" fillId="4" borderId="11" xfId="0" applyFont="1" applyFill="1" applyBorder="1" applyAlignment="1">
      <alignment horizontal="left" vertical="center" wrapText="1"/>
    </xf>
    <xf numFmtId="0" fontId="19" fillId="0" borderId="9" xfId="0" applyFont="1" applyBorder="1" applyAlignment="1">
      <alignment horizontal="left"/>
    </xf>
    <xf numFmtId="0" fontId="19" fillId="0" borderId="10" xfId="0" applyFont="1" applyBorder="1" applyAlignment="1">
      <alignment horizontal="left"/>
    </xf>
    <xf numFmtId="0" fontId="9" fillId="0" borderId="0" xfId="0" applyFont="1"/>
    <xf numFmtId="2" fontId="19" fillId="0" borderId="0" xfId="0" applyNumberFormat="1" applyFont="1" applyBorder="1" applyAlignment="1">
      <alignment horizontal="right" vertical="center"/>
    </xf>
    <xf numFmtId="9" fontId="8" fillId="0" borderId="0" xfId="4" applyFont="1" applyFill="1" applyBorder="1" applyAlignment="1">
      <alignment horizontal="center" vertical="center"/>
    </xf>
    <xf numFmtId="9" fontId="6" fillId="0" borderId="0" xfId="4" applyNumberFormat="1" applyFont="1"/>
    <xf numFmtId="2" fontId="6" fillId="0" borderId="0" xfId="0" applyNumberFormat="1" applyFont="1"/>
    <xf numFmtId="0" fontId="32" fillId="4" borderId="7" xfId="0" applyNumberFormat="1" applyFont="1" applyFill="1" applyBorder="1" applyAlignment="1">
      <alignment horizontal="right" vertical="center" wrapText="1"/>
    </xf>
    <xf numFmtId="3" fontId="19" fillId="0" borderId="7" xfId="0" applyNumberFormat="1" applyFont="1" applyFill="1" applyBorder="1" applyAlignment="1">
      <alignment horizontal="right" vertical="center" wrapText="1"/>
    </xf>
    <xf numFmtId="2" fontId="32" fillId="4" borderId="7" xfId="0" applyNumberFormat="1" applyFont="1" applyFill="1" applyBorder="1" applyAlignment="1">
      <alignment horizontal="right" vertical="center" wrapText="1"/>
    </xf>
    <xf numFmtId="0" fontId="19" fillId="0" borderId="9" xfId="0" applyFont="1" applyFill="1" applyBorder="1" applyAlignment="1">
      <alignment horizontal="left" vertical="center"/>
    </xf>
    <xf numFmtId="0" fontId="19" fillId="0" borderId="10" xfId="0" applyFont="1" applyFill="1" applyBorder="1" applyAlignment="1">
      <alignment horizontal="left" vertical="center" wrapText="1"/>
    </xf>
    <xf numFmtId="9" fontId="19" fillId="0" borderId="0" xfId="4" applyFont="1" applyBorder="1" applyAlignment="1">
      <alignment horizontal="center" vertical="center"/>
    </xf>
    <xf numFmtId="0" fontId="37" fillId="0" borderId="0" xfId="0" applyFont="1" applyFill="1" applyAlignment="1">
      <alignment horizontal="left"/>
    </xf>
    <xf numFmtId="0" fontId="37" fillId="0" borderId="0" xfId="0" applyFont="1"/>
    <xf numFmtId="9" fontId="19" fillId="0" borderId="7" xfId="4" applyFont="1" applyBorder="1" applyAlignment="1">
      <alignment horizontal="right" vertical="center"/>
    </xf>
    <xf numFmtId="9" fontId="19" fillId="0" borderId="7" xfId="0" applyNumberFormat="1" applyFont="1" applyBorder="1"/>
    <xf numFmtId="9" fontId="19" fillId="0" borderId="7" xfId="4" applyNumberFormat="1" applyFont="1" applyBorder="1" applyAlignment="1">
      <alignment horizontal="right" vertical="center"/>
    </xf>
    <xf numFmtId="0" fontId="19" fillId="0" borderId="9" xfId="0" applyFont="1" applyBorder="1" applyAlignment="1"/>
    <xf numFmtId="0" fontId="19" fillId="0" borderId="11" xfId="0" applyFont="1" applyBorder="1"/>
    <xf numFmtId="2" fontId="19" fillId="0" borderId="7" xfId="4" applyNumberFormat="1" applyFont="1" applyBorder="1" applyAlignment="1">
      <alignment horizontal="right" vertical="center"/>
    </xf>
    <xf numFmtId="2" fontId="19" fillId="0" borderId="7" xfId="0" applyNumberFormat="1" applyFont="1" applyBorder="1"/>
    <xf numFmtId="9" fontId="6" fillId="0" borderId="0" xfId="4" applyFont="1" applyFill="1"/>
    <xf numFmtId="0" fontId="9" fillId="0" borderId="0" xfId="0" applyFont="1" applyFill="1" applyBorder="1" applyAlignment="1">
      <alignment horizontal="right"/>
    </xf>
    <xf numFmtId="3" fontId="6" fillId="0" borderId="0" xfId="0" applyNumberFormat="1" applyFont="1" applyFill="1" applyBorder="1" applyAlignment="1">
      <alignment horizontal="right"/>
    </xf>
    <xf numFmtId="3" fontId="6" fillId="0" borderId="0" xfId="0" applyNumberFormat="1" applyFont="1" applyFill="1"/>
    <xf numFmtId="3" fontId="9" fillId="0" borderId="0" xfId="0" applyNumberFormat="1" applyFont="1" applyFill="1" applyBorder="1" applyAlignment="1">
      <alignment horizontal="right" vertical="center"/>
    </xf>
    <xf numFmtId="0" fontId="38" fillId="0" borderId="0" xfId="0" applyFont="1" applyFill="1" applyAlignment="1">
      <alignment horizontal="right" vertical="center"/>
    </xf>
    <xf numFmtId="3" fontId="21" fillId="0" borderId="0" xfId="0" applyNumberFormat="1" applyFont="1" applyFill="1" applyAlignment="1">
      <alignment horizontal="right" vertical="center"/>
    </xf>
    <xf numFmtId="0" fontId="39" fillId="0" borderId="0" xfId="0" applyFont="1" applyFill="1" applyAlignment="1">
      <alignment vertical="center"/>
    </xf>
    <xf numFmtId="9" fontId="38" fillId="0" borderId="0" xfId="0" applyNumberFormat="1" applyFont="1" applyFill="1" applyAlignment="1">
      <alignment horizontal="right" vertical="center"/>
    </xf>
    <xf numFmtId="3" fontId="38" fillId="0" borderId="0" xfId="0" applyNumberFormat="1" applyFont="1" applyFill="1" applyAlignment="1">
      <alignment horizontal="right" vertical="center"/>
    </xf>
    <xf numFmtId="0" fontId="38" fillId="0" borderId="0" xfId="0" applyFont="1" applyFill="1" applyAlignment="1">
      <alignment vertical="center"/>
    </xf>
    <xf numFmtId="0" fontId="9" fillId="0" borderId="0" xfId="0" applyFont="1" applyFill="1" applyBorder="1" applyAlignment="1">
      <alignment vertical="center"/>
    </xf>
    <xf numFmtId="0" fontId="6" fillId="0" borderId="0" xfId="0" applyFont="1" applyAlignment="1"/>
    <xf numFmtId="0" fontId="32" fillId="4" borderId="7" xfId="0" applyFont="1" applyFill="1" applyBorder="1" applyAlignment="1">
      <alignment horizontal="right"/>
    </xf>
    <xf numFmtId="3" fontId="32" fillId="4" borderId="7" xfId="0" applyNumberFormat="1" applyFont="1" applyFill="1" applyBorder="1" applyAlignment="1">
      <alignment horizontal="right" vertical="center"/>
    </xf>
    <xf numFmtId="0" fontId="19" fillId="0" borderId="11" xfId="0" applyFont="1" applyBorder="1" applyAlignment="1"/>
    <xf numFmtId="0" fontId="6" fillId="0" borderId="0" xfId="0" quotePrefix="1" applyFont="1"/>
    <xf numFmtId="3" fontId="6" fillId="0" borderId="0" xfId="4" applyNumberFormat="1" applyFont="1" applyBorder="1" applyAlignment="1">
      <alignment horizontal="right" vertical="center"/>
    </xf>
    <xf numFmtId="0" fontId="19" fillId="0" borderId="13" xfId="0" applyFont="1" applyBorder="1"/>
    <xf numFmtId="0" fontId="19" fillId="0" borderId="14" xfId="0" applyFont="1" applyBorder="1"/>
    <xf numFmtId="0" fontId="6" fillId="0" borderId="0" xfId="0" applyFont="1" applyFill="1" applyBorder="1" applyAlignment="1">
      <alignment horizontal="center" vertical="center"/>
    </xf>
    <xf numFmtId="0" fontId="6" fillId="0" borderId="0" xfId="3" applyFont="1" applyBorder="1"/>
    <xf numFmtId="0" fontId="9" fillId="0" borderId="0" xfId="3" applyFont="1" applyBorder="1"/>
    <xf numFmtId="0" fontId="9" fillId="0" borderId="0" xfId="3" applyFont="1" applyBorder="1" applyAlignment="1">
      <alignment horizontal="center" vertical="center"/>
    </xf>
    <xf numFmtId="0" fontId="19" fillId="0" borderId="15" xfId="0" applyFont="1" applyFill="1" applyBorder="1" applyAlignment="1">
      <alignment horizontal="left" vertical="center"/>
    </xf>
    <xf numFmtId="0" fontId="19" fillId="0" borderId="16" xfId="0" applyFont="1" applyFill="1" applyBorder="1" applyAlignment="1">
      <alignment horizontal="left" vertical="center"/>
    </xf>
    <xf numFmtId="0" fontId="19" fillId="0" borderId="7" xfId="19" applyFont="1" applyBorder="1"/>
    <xf numFmtId="0" fontId="19" fillId="0" borderId="7" xfId="0" applyFont="1" applyFill="1" applyBorder="1" applyAlignment="1">
      <alignment horizontal="right" vertical="center"/>
    </xf>
    <xf numFmtId="0" fontId="19" fillId="0" borderId="7" xfId="0" applyFont="1" applyBorder="1"/>
    <xf numFmtId="0" fontId="19" fillId="4" borderId="9" xfId="0" applyFont="1" applyFill="1" applyBorder="1" applyAlignment="1">
      <alignment horizontal="left" vertical="center" wrapText="1"/>
    </xf>
    <xf numFmtId="0" fontId="19" fillId="4" borderId="10" xfId="0" applyFont="1" applyFill="1" applyBorder="1" applyAlignment="1">
      <alignment horizontal="left" vertical="center" wrapText="1"/>
    </xf>
    <xf numFmtId="0" fontId="19" fillId="4" borderId="11" xfId="0" applyFont="1" applyFill="1" applyBorder="1" applyAlignment="1">
      <alignment horizontal="left" vertical="center" wrapText="1"/>
    </xf>
    <xf numFmtId="0" fontId="19" fillId="0" borderId="10" xfId="0" applyFont="1" applyFill="1" applyBorder="1" applyAlignment="1">
      <alignment horizontal="left" vertical="center"/>
    </xf>
    <xf numFmtId="0" fontId="19" fillId="0" borderId="11" xfId="0" applyFont="1" applyFill="1" applyBorder="1" applyAlignment="1">
      <alignment horizontal="left" vertical="center"/>
    </xf>
    <xf numFmtId="0" fontId="32" fillId="4" borderId="10" xfId="0" applyFont="1" applyFill="1" applyBorder="1" applyAlignment="1">
      <alignment horizontal="right" vertical="center" wrapText="1"/>
    </xf>
    <xf numFmtId="0" fontId="19" fillId="0" borderId="13" xfId="0" applyFont="1" applyBorder="1" applyAlignment="1">
      <alignment horizontal="left" vertical="center"/>
    </xf>
    <xf numFmtId="0" fontId="19" fillId="0" borderId="14" xfId="0" applyFont="1" applyBorder="1" applyAlignment="1">
      <alignment horizontal="right" vertical="center"/>
    </xf>
    <xf numFmtId="0" fontId="19" fillId="0" borderId="4" xfId="0" applyFont="1" applyBorder="1" applyAlignment="1">
      <alignment horizontal="right" vertical="center"/>
    </xf>
    <xf numFmtId="0" fontId="19" fillId="0" borderId="14" xfId="0" applyFont="1" applyBorder="1" applyAlignment="1">
      <alignment horizontal="left" vertical="center"/>
    </xf>
    <xf numFmtId="0" fontId="19" fillId="0" borderId="7" xfId="0" applyFont="1" applyBorder="1" applyAlignment="1">
      <alignment horizontal="right" vertical="center"/>
    </xf>
    <xf numFmtId="0" fontId="9" fillId="0" borderId="0" xfId="0" applyFont="1" applyFill="1" applyBorder="1" applyAlignment="1">
      <alignment horizontal="left" vertical="top"/>
    </xf>
    <xf numFmtId="0" fontId="9" fillId="0" borderId="0" xfId="0" applyFont="1" applyFill="1" applyBorder="1" applyAlignment="1">
      <alignment horizontal="center" vertical="top" wrapText="1"/>
    </xf>
    <xf numFmtId="0" fontId="32" fillId="4" borderId="9" xfId="0" applyFont="1" applyFill="1" applyBorder="1" applyAlignment="1">
      <alignment horizontal="right" vertical="center"/>
    </xf>
    <xf numFmtId="0" fontId="32" fillId="4" borderId="11" xfId="0" applyFont="1" applyFill="1" applyBorder="1" applyAlignment="1">
      <alignment horizontal="right" vertical="center"/>
    </xf>
    <xf numFmtId="0" fontId="19" fillId="0" borderId="11" xfId="0" applyFont="1" applyBorder="1" applyAlignment="1">
      <alignment horizontal="center" vertical="top"/>
    </xf>
    <xf numFmtId="0" fontId="19" fillId="0" borderId="7" xfId="0" applyFont="1" applyBorder="1" applyAlignment="1">
      <alignment horizontal="right" vertical="top"/>
    </xf>
    <xf numFmtId="1" fontId="6" fillId="0" borderId="7" xfId="0" applyNumberFormat="1" applyFont="1" applyFill="1" applyBorder="1"/>
    <xf numFmtId="0" fontId="32" fillId="4" borderId="11" xfId="0" applyFont="1" applyFill="1" applyBorder="1" applyAlignment="1">
      <alignment horizontal="center" vertical="top" wrapText="1"/>
    </xf>
    <xf numFmtId="0" fontId="32" fillId="4" borderId="9" xfId="0" applyFont="1" applyFill="1" applyBorder="1" applyAlignment="1">
      <alignment horizontal="center" vertical="top" wrapText="1"/>
    </xf>
    <xf numFmtId="49" fontId="32" fillId="4" borderId="7" xfId="0" applyNumberFormat="1" applyFont="1" applyFill="1" applyBorder="1" applyAlignment="1">
      <alignment horizontal="right" vertical="center" wrapText="1"/>
    </xf>
    <xf numFmtId="168" fontId="40" fillId="0" borderId="7" xfId="0" applyNumberFormat="1" applyFont="1" applyFill="1" applyBorder="1" applyAlignment="1">
      <alignment horizontal="right" vertical="center" wrapText="1"/>
    </xf>
    <xf numFmtId="0" fontId="32" fillId="4" borderId="7" xfId="0" applyFont="1" applyFill="1" applyBorder="1" applyAlignment="1">
      <alignment horizontal="right" vertical="top" wrapText="1"/>
    </xf>
    <xf numFmtId="0" fontId="32" fillId="4" borderId="7" xfId="0" applyFont="1" applyFill="1" applyBorder="1"/>
    <xf numFmtId="3" fontId="19" fillId="0" borderId="7" xfId="0" applyNumberFormat="1" applyFont="1" applyFill="1" applyBorder="1" applyAlignment="1">
      <alignment vertical="center"/>
    </xf>
    <xf numFmtId="1" fontId="19" fillId="0" borderId="7" xfId="0" applyNumberFormat="1" applyFont="1" applyFill="1" applyBorder="1" applyAlignment="1"/>
    <xf numFmtId="164" fontId="19" fillId="0" borderId="7" xfId="0" applyNumberFormat="1" applyFont="1" applyFill="1" applyBorder="1" applyAlignment="1">
      <alignment vertical="center"/>
    </xf>
    <xf numFmtId="168" fontId="19" fillId="0" borderId="7" xfId="0" applyNumberFormat="1" applyFont="1" applyFill="1" applyBorder="1" applyAlignment="1"/>
    <xf numFmtId="3" fontId="32" fillId="4" borderId="7" xfId="0" applyNumberFormat="1" applyFont="1" applyFill="1" applyBorder="1" applyAlignment="1">
      <alignment horizontal="right" vertical="top"/>
    </xf>
    <xf numFmtId="0" fontId="32" fillId="4" borderId="10" xfId="0" applyFont="1" applyFill="1" applyBorder="1" applyAlignment="1">
      <alignment horizontal="center" vertical="top" wrapText="1"/>
    </xf>
    <xf numFmtId="0" fontId="32" fillId="4" borderId="10" xfId="0" applyFont="1" applyFill="1" applyBorder="1" applyAlignment="1">
      <alignment horizontal="left" vertical="top" wrapText="1"/>
    </xf>
    <xf numFmtId="0" fontId="32" fillId="4" borderId="9" xfId="0" applyFont="1" applyFill="1" applyBorder="1" applyAlignment="1">
      <alignment horizontal="left" vertical="top"/>
    </xf>
    <xf numFmtId="0" fontId="32" fillId="4" borderId="10" xfId="0" applyFont="1" applyFill="1" applyBorder="1" applyAlignment="1">
      <alignment horizontal="center" vertical="top"/>
    </xf>
    <xf numFmtId="0" fontId="32" fillId="4" borderId="10" xfId="0" applyFont="1" applyFill="1" applyBorder="1" applyAlignment="1">
      <alignment horizontal="left" vertical="top"/>
    </xf>
    <xf numFmtId="0" fontId="32" fillId="4" borderId="11" xfId="0" applyFont="1" applyFill="1" applyBorder="1" applyAlignment="1">
      <alignment horizontal="center" vertical="top"/>
    </xf>
    <xf numFmtId="0" fontId="32" fillId="0" borderId="0" xfId="2" applyFont="1"/>
    <xf numFmtId="0" fontId="2" fillId="0" borderId="0" xfId="2" applyFont="1" applyFill="1"/>
    <xf numFmtId="0" fontId="6" fillId="0" borderId="0" xfId="2" applyFont="1"/>
    <xf numFmtId="3" fontId="19" fillId="0" borderId="7" xfId="2" applyNumberFormat="1" applyFont="1" applyFill="1" applyBorder="1" applyAlignment="1">
      <alignment horizontal="right" vertical="center"/>
    </xf>
    <xf numFmtId="3" fontId="19" fillId="0" borderId="7" xfId="0" applyNumberFormat="1" applyFont="1" applyBorder="1"/>
    <xf numFmtId="3" fontId="19" fillId="0" borderId="7" xfId="3" applyNumberFormat="1" applyFont="1" applyFill="1" applyBorder="1" applyAlignment="1">
      <alignment horizontal="right" vertical="center"/>
    </xf>
    <xf numFmtId="0" fontId="19" fillId="0" borderId="9" xfId="2" applyFont="1" applyFill="1" applyBorder="1" applyAlignment="1">
      <alignment horizontal="left" vertical="center"/>
    </xf>
    <xf numFmtId="0" fontId="19" fillId="0" borderId="11" xfId="2" applyFont="1" applyFill="1" applyBorder="1" applyAlignment="1">
      <alignment horizontal="left" vertical="center"/>
    </xf>
    <xf numFmtId="9" fontId="19" fillId="0" borderId="7" xfId="3" applyNumberFormat="1" applyFont="1" applyFill="1" applyBorder="1" applyAlignment="1">
      <alignment horizontal="right" vertical="center"/>
    </xf>
    <xf numFmtId="9" fontId="19" fillId="0" borderId="11" xfId="3" applyNumberFormat="1" applyFont="1" applyFill="1" applyBorder="1" applyAlignment="1">
      <alignment horizontal="right" vertical="center"/>
    </xf>
    <xf numFmtId="0" fontId="19" fillId="0" borderId="9" xfId="3" applyNumberFormat="1" applyFont="1" applyFill="1" applyBorder="1" applyAlignment="1"/>
    <xf numFmtId="0" fontId="19" fillId="0" borderId="10" xfId="3" applyNumberFormat="1" applyFont="1" applyFill="1" applyBorder="1" applyAlignment="1"/>
    <xf numFmtId="0" fontId="19" fillId="0" borderId="11" xfId="3" applyNumberFormat="1" applyFont="1" applyFill="1" applyBorder="1" applyAlignment="1"/>
    <xf numFmtId="49" fontId="32" fillId="4" borderId="9" xfId="0" applyNumberFormat="1" applyFont="1" applyFill="1" applyBorder="1" applyAlignment="1">
      <alignment horizontal="center" vertical="center" wrapText="1"/>
    </xf>
    <xf numFmtId="49" fontId="32" fillId="4" borderId="10" xfId="0" applyNumberFormat="1" applyFont="1" applyFill="1" applyBorder="1" applyAlignment="1">
      <alignment horizontal="center" vertical="center" wrapText="1"/>
    </xf>
    <xf numFmtId="49" fontId="32" fillId="4" borderId="11" xfId="0" applyNumberFormat="1" applyFont="1" applyFill="1" applyBorder="1" applyAlignment="1">
      <alignment horizontal="center" vertical="center" wrapText="1"/>
    </xf>
    <xf numFmtId="0" fontId="41" fillId="0" borderId="0" xfId="1" applyFont="1" applyAlignment="1" applyProtection="1"/>
    <xf numFmtId="0" fontId="38" fillId="0" borderId="0" xfId="1" applyFont="1" applyAlignment="1" applyProtection="1"/>
    <xf numFmtId="0" fontId="40" fillId="0" borderId="0" xfId="1" applyFont="1" applyAlignment="1" applyProtection="1"/>
    <xf numFmtId="164" fontId="19" fillId="0" borderId="7" xfId="3" applyNumberFormat="1" applyFont="1" applyBorder="1" applyAlignment="1">
      <alignment horizontal="right" vertical="center"/>
    </xf>
    <xf numFmtId="168" fontId="6" fillId="0" borderId="0" xfId="0" applyNumberFormat="1" applyFont="1" applyFill="1"/>
    <xf numFmtId="0" fontId="19" fillId="2" borderId="7" xfId="3" applyFont="1" applyFill="1" applyBorder="1" applyAlignment="1" applyProtection="1">
      <alignment horizontal="right" vertical="center"/>
    </xf>
    <xf numFmtId="164" fontId="19" fillId="2" borderId="7" xfId="3" applyNumberFormat="1" applyFont="1" applyFill="1" applyBorder="1" applyAlignment="1" applyProtection="1">
      <alignment horizontal="right" vertical="center"/>
    </xf>
    <xf numFmtId="168" fontId="19" fillId="2" borderId="7" xfId="3" applyNumberFormat="1" applyFont="1" applyFill="1" applyBorder="1" applyAlignment="1" applyProtection="1">
      <alignment horizontal="right" vertical="center"/>
    </xf>
    <xf numFmtId="168" fontId="19" fillId="2" borderId="7" xfId="19" applyNumberFormat="1" applyFont="1" applyFill="1" applyBorder="1" applyAlignment="1" applyProtection="1">
      <alignment horizontal="right" vertical="center"/>
    </xf>
    <xf numFmtId="0" fontId="19" fillId="0" borderId="7" xfId="0" applyFont="1" applyBorder="1" applyAlignment="1">
      <alignment horizontal="right"/>
    </xf>
    <xf numFmtId="168" fontId="19" fillId="0" borderId="7" xfId="0" applyNumberFormat="1" applyFont="1" applyFill="1" applyBorder="1"/>
    <xf numFmtId="49" fontId="32" fillId="4" borderId="9" xfId="0" applyNumberFormat="1" applyFont="1" applyFill="1" applyBorder="1" applyAlignment="1">
      <alignment horizontal="center" vertical="center"/>
    </xf>
    <xf numFmtId="49" fontId="32" fillId="4" borderId="10" xfId="0" applyNumberFormat="1" applyFont="1" applyFill="1" applyBorder="1" applyAlignment="1">
      <alignment horizontal="center" vertical="center"/>
    </xf>
    <xf numFmtId="49" fontId="32" fillId="4" borderId="11" xfId="0" applyNumberFormat="1" applyFont="1" applyFill="1" applyBorder="1" applyAlignment="1">
      <alignment horizontal="center" vertical="center"/>
    </xf>
    <xf numFmtId="0" fontId="19" fillId="2" borderId="9" xfId="3" applyFont="1" applyFill="1" applyBorder="1" applyAlignment="1" applyProtection="1">
      <alignment vertical="center"/>
    </xf>
    <xf numFmtId="0" fontId="19" fillId="2" borderId="10" xfId="3" applyFont="1" applyFill="1" applyBorder="1" applyAlignment="1" applyProtection="1">
      <alignment vertical="center"/>
    </xf>
    <xf numFmtId="0" fontId="19" fillId="2" borderId="11" xfId="3" applyFont="1" applyFill="1" applyBorder="1" applyAlignment="1" applyProtection="1">
      <alignment vertical="center"/>
    </xf>
    <xf numFmtId="3" fontId="6" fillId="0" borderId="0" xfId="0" applyNumberFormat="1" applyFont="1" applyFill="1" applyBorder="1" applyAlignment="1">
      <alignment horizontal="right" vertical="center"/>
    </xf>
    <xf numFmtId="9" fontId="6" fillId="0" borderId="0" xfId="0" applyNumberFormat="1" applyFont="1" applyBorder="1" applyAlignment="1">
      <alignment horizontal="right" vertical="center"/>
    </xf>
    <xf numFmtId="0" fontId="9" fillId="4" borderId="23" xfId="0" applyFont="1" applyFill="1" applyBorder="1" applyAlignment="1">
      <alignment horizontal="center" vertical="top" wrapText="1"/>
    </xf>
    <xf numFmtId="0" fontId="9" fillId="4" borderId="24" xfId="0" applyFont="1" applyFill="1" applyBorder="1" applyAlignment="1">
      <alignment horizontal="center" vertical="top" wrapText="1"/>
    </xf>
    <xf numFmtId="0" fontId="9" fillId="4" borderId="20" xfId="0" applyFont="1" applyFill="1" applyBorder="1" applyAlignment="1">
      <alignment horizontal="center" vertical="top" wrapText="1"/>
    </xf>
    <xf numFmtId="0" fontId="9" fillId="4" borderId="22" xfId="0" applyFont="1" applyFill="1" applyBorder="1" applyAlignment="1">
      <alignment horizontal="center" vertical="top" wrapText="1"/>
    </xf>
    <xf numFmtId="0" fontId="6" fillId="0" borderId="21" xfId="0" applyFont="1" applyBorder="1" applyAlignment="1">
      <alignment horizontal="left"/>
    </xf>
    <xf numFmtId="0" fontId="6" fillId="0" borderId="19" xfId="0" applyFont="1" applyBorder="1" applyAlignment="1">
      <alignment horizontal="left"/>
    </xf>
    <xf numFmtId="3" fontId="6" fillId="0" borderId="7" xfId="0" applyNumberFormat="1" applyFont="1" applyBorder="1"/>
    <xf numFmtId="3" fontId="6" fillId="0" borderId="7" xfId="3" applyNumberFormat="1" applyFont="1" applyFill="1" applyBorder="1" applyAlignment="1" applyProtection="1"/>
    <xf numFmtId="3" fontId="6" fillId="0" borderId="7" xfId="0" applyNumberFormat="1" applyFont="1" applyFill="1" applyBorder="1" applyAlignment="1">
      <alignment horizontal="right" vertical="center"/>
    </xf>
    <xf numFmtId="0" fontId="9" fillId="4" borderId="17" xfId="0" applyNumberFormat="1" applyFont="1" applyFill="1" applyBorder="1" applyAlignment="1">
      <alignment horizontal="right" vertical="center" wrapText="1"/>
    </xf>
    <xf numFmtId="49" fontId="9" fillId="4" borderId="18" xfId="0" applyNumberFormat="1" applyFont="1" applyFill="1" applyBorder="1" applyAlignment="1">
      <alignment horizontal="right" vertical="center" wrapText="1"/>
    </xf>
    <xf numFmtId="1" fontId="19" fillId="0" borderId="7" xfId="0" applyNumberFormat="1" applyFont="1" applyBorder="1" applyAlignment="1">
      <alignment horizontal="right" vertical="center"/>
    </xf>
    <xf numFmtId="0" fontId="32" fillId="4" borderId="23" xfId="0" applyFont="1" applyFill="1" applyBorder="1" applyAlignment="1">
      <alignment horizontal="center" vertical="center"/>
    </xf>
    <xf numFmtId="0" fontId="32" fillId="4" borderId="3" xfId="0" applyFont="1" applyFill="1" applyBorder="1" applyAlignment="1">
      <alignment horizontal="center" vertical="center"/>
    </xf>
    <xf numFmtId="0" fontId="32" fillId="0" borderId="0" xfId="3" applyFont="1" applyFill="1" applyBorder="1" applyAlignment="1">
      <alignment vertical="center"/>
    </xf>
    <xf numFmtId="0" fontId="6" fillId="0" borderId="0" xfId="3" applyFont="1" applyFill="1" applyBorder="1" applyAlignment="1">
      <alignment vertical="center"/>
    </xf>
    <xf numFmtId="0" fontId="32" fillId="4" borderId="7" xfId="3" applyFont="1" applyFill="1" applyBorder="1" applyAlignment="1">
      <alignment horizontal="left" vertical="center" wrapText="1"/>
    </xf>
    <xf numFmtId="3" fontId="32" fillId="4" borderId="7" xfId="3" applyNumberFormat="1" applyFont="1" applyFill="1" applyBorder="1" applyAlignment="1">
      <alignment horizontal="right" vertical="center" wrapText="1"/>
    </xf>
    <xf numFmtId="0" fontId="32" fillId="4" borderId="7" xfId="3" applyFont="1" applyFill="1" applyBorder="1" applyAlignment="1">
      <alignment horizontal="right" vertical="center" wrapText="1"/>
    </xf>
    <xf numFmtId="49" fontId="32" fillId="4" borderId="7" xfId="3" applyNumberFormat="1" applyFont="1" applyFill="1" applyBorder="1" applyAlignment="1">
      <alignment horizontal="right" vertical="center" wrapText="1"/>
    </xf>
    <xf numFmtId="3" fontId="19" fillId="0" borderId="7" xfId="3" applyNumberFormat="1" applyFont="1" applyBorder="1" applyAlignment="1">
      <alignment horizontal="right" vertical="center"/>
    </xf>
    <xf numFmtId="0" fontId="32" fillId="4" borderId="11" xfId="0" applyFont="1" applyFill="1" applyBorder="1" applyAlignment="1">
      <alignment horizontal="center" vertical="center"/>
    </xf>
    <xf numFmtId="1" fontId="32" fillId="4" borderId="7" xfId="0" applyNumberFormat="1" applyFont="1" applyFill="1" applyBorder="1" applyAlignment="1">
      <alignment horizontal="right" vertical="center"/>
    </xf>
    <xf numFmtId="0" fontId="21" fillId="0" borderId="0" xfId="0" applyFont="1" applyAlignment="1">
      <alignment horizontal="right" vertical="center"/>
    </xf>
    <xf numFmtId="0" fontId="19" fillId="0" borderId="9" xfId="0" applyFont="1" applyFill="1" applyBorder="1"/>
    <xf numFmtId="2" fontId="19" fillId="0" borderId="7" xfId="0" applyNumberFormat="1" applyFont="1" applyFill="1" applyBorder="1" applyAlignment="1">
      <alignment horizontal="right" vertical="center"/>
    </xf>
    <xf numFmtId="0" fontId="40" fillId="0" borderId="7" xfId="0" applyFont="1" applyBorder="1" applyAlignment="1">
      <alignment horizontal="right" vertical="center"/>
    </xf>
    <xf numFmtId="2" fontId="40" fillId="0" borderId="7" xfId="0" applyNumberFormat="1" applyFont="1" applyBorder="1" applyAlignment="1">
      <alignment horizontal="right" vertical="center"/>
    </xf>
    <xf numFmtId="0" fontId="9" fillId="0" borderId="0" xfId="0" applyFont="1" applyFill="1" applyBorder="1" applyAlignment="1">
      <alignment horizontal="center" vertical="center"/>
    </xf>
    <xf numFmtId="0" fontId="9" fillId="4" borderId="7" xfId="0" applyFont="1" applyFill="1" applyBorder="1" applyAlignment="1">
      <alignment horizontal="right" vertical="center"/>
    </xf>
    <xf numFmtId="2" fontId="6" fillId="0" borderId="7" xfId="0" applyNumberFormat="1" applyFont="1" applyBorder="1" applyAlignment="1">
      <alignment horizontal="right" vertical="center"/>
    </xf>
    <xf numFmtId="2" fontId="6" fillId="0" borderId="7" xfId="0" applyNumberFormat="1" applyFont="1" applyBorder="1"/>
    <xf numFmtId="2" fontId="6" fillId="0" borderId="7" xfId="0" applyNumberFormat="1" applyFont="1" applyFill="1" applyBorder="1" applyAlignment="1">
      <alignment horizontal="right" vertical="center"/>
    </xf>
    <xf numFmtId="0" fontId="9" fillId="4" borderId="9" xfId="0" applyFont="1" applyFill="1" applyBorder="1" applyAlignment="1">
      <alignment horizontal="left"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6" fillId="0" borderId="9" xfId="0" applyFont="1" applyBorder="1" applyAlignment="1">
      <alignment horizontal="left" vertical="center"/>
    </xf>
    <xf numFmtId="0" fontId="9" fillId="0" borderId="10" xfId="0" applyFont="1" applyBorder="1" applyAlignment="1">
      <alignment horizontal="center" vertical="center"/>
    </xf>
    <xf numFmtId="0" fontId="6" fillId="0" borderId="11" xfId="0" applyFont="1" applyBorder="1"/>
    <xf numFmtId="0" fontId="42" fillId="0" borderId="0" xfId="0" applyFont="1" applyBorder="1" applyAlignment="1">
      <alignment vertical="center"/>
    </xf>
    <xf numFmtId="0" fontId="8" fillId="0" borderId="0" xfId="0" applyFont="1" applyBorder="1" applyAlignment="1">
      <alignment horizontal="center" vertical="center"/>
    </xf>
    <xf numFmtId="0" fontId="32" fillId="4" borderId="7" xfId="0" applyFont="1" applyFill="1" applyBorder="1" applyAlignment="1">
      <alignment vertical="center"/>
    </xf>
    <xf numFmtId="3" fontId="32" fillId="4" borderId="7" xfId="0" applyNumberFormat="1" applyFont="1" applyFill="1" applyBorder="1" applyAlignment="1">
      <alignment vertical="center"/>
    </xf>
    <xf numFmtId="0" fontId="19" fillId="4" borderId="9" xfId="0" applyFont="1" applyFill="1" applyBorder="1" applyAlignment="1">
      <alignment vertical="center"/>
    </xf>
    <xf numFmtId="0" fontId="19" fillId="4" borderId="10" xfId="0" applyFont="1" applyFill="1" applyBorder="1" applyAlignment="1">
      <alignment vertical="center"/>
    </xf>
    <xf numFmtId="0" fontId="19" fillId="4" borderId="11" xfId="0" applyFont="1" applyFill="1" applyBorder="1" applyAlignment="1">
      <alignment vertical="center"/>
    </xf>
    <xf numFmtId="3" fontId="19" fillId="3" borderId="7" xfId="19" applyNumberFormat="1" applyFont="1" applyFill="1" applyBorder="1"/>
    <xf numFmtId="0" fontId="19" fillId="0" borderId="0" xfId="0" applyFont="1" applyFill="1" applyBorder="1" applyAlignment="1">
      <alignment horizontal="right" vertical="center"/>
    </xf>
    <xf numFmtId="0" fontId="32" fillId="0" borderId="0" xfId="0" applyFont="1" applyFill="1" applyBorder="1" applyAlignment="1">
      <alignment horizontal="right" vertical="center" wrapText="1"/>
    </xf>
    <xf numFmtId="168" fontId="40" fillId="0" borderId="0" xfId="0" applyNumberFormat="1" applyFont="1" applyFill="1" applyBorder="1" applyAlignment="1">
      <alignment horizontal="right" vertical="center" wrapText="1"/>
    </xf>
    <xf numFmtId="49" fontId="32" fillId="3" borderId="0" xfId="0" applyNumberFormat="1" applyFont="1" applyFill="1" applyBorder="1" applyAlignment="1">
      <alignment horizontal="right" vertical="center" wrapText="1"/>
    </xf>
    <xf numFmtId="0" fontId="0" fillId="3" borderId="0" xfId="0" applyFill="1"/>
    <xf numFmtId="168" fontId="43" fillId="0" borderId="7" xfId="0" applyNumberFormat="1" applyFont="1" applyFill="1" applyBorder="1" applyAlignment="1">
      <alignment horizontal="right" vertical="center" wrapText="1"/>
    </xf>
    <xf numFmtId="168" fontId="32" fillId="4" borderId="7" xfId="0" applyNumberFormat="1" applyFont="1" applyFill="1" applyBorder="1" applyAlignment="1">
      <alignment horizontal="right" vertical="center" wrapText="1"/>
    </xf>
    <xf numFmtId="49" fontId="32" fillId="4" borderId="11" xfId="0" applyNumberFormat="1" applyFont="1" applyFill="1" applyBorder="1" applyAlignment="1">
      <alignment horizontal="right" vertical="center" wrapText="1"/>
    </xf>
    <xf numFmtId="168" fontId="40" fillId="0" borderId="11" xfId="0" applyNumberFormat="1" applyFont="1" applyFill="1" applyBorder="1" applyAlignment="1">
      <alignment horizontal="right" vertical="center" wrapText="1"/>
    </xf>
    <xf numFmtId="168" fontId="43" fillId="0" borderId="11" xfId="0" applyNumberFormat="1" applyFont="1" applyFill="1" applyBorder="1" applyAlignment="1">
      <alignment horizontal="right" vertical="center" wrapText="1"/>
    </xf>
    <xf numFmtId="168" fontId="32" fillId="4" borderId="11" xfId="0" applyNumberFormat="1" applyFont="1" applyFill="1" applyBorder="1" applyAlignment="1">
      <alignment horizontal="right" vertical="center" wrapText="1"/>
    </xf>
    <xf numFmtId="0" fontId="19" fillId="0" borderId="21" xfId="0" applyFont="1" applyBorder="1" applyAlignment="1">
      <alignment horizontal="center" vertical="center" wrapText="1"/>
    </xf>
    <xf numFmtId="1" fontId="19" fillId="0" borderId="19" xfId="0" applyNumberFormat="1" applyFont="1" applyBorder="1" applyAlignment="1">
      <alignment horizontal="left"/>
    </xf>
    <xf numFmtId="1" fontId="19" fillId="0" borderId="20" xfId="0" applyNumberFormat="1" applyFont="1" applyBorder="1" applyAlignment="1">
      <alignment horizontal="left"/>
    </xf>
    <xf numFmtId="1" fontId="19" fillId="0" borderId="21" xfId="0" applyNumberFormat="1" applyFont="1" applyBorder="1" applyAlignment="1">
      <alignment horizontal="left"/>
    </xf>
    <xf numFmtId="0" fontId="32" fillId="4" borderId="9" xfId="0" applyFont="1" applyFill="1" applyBorder="1" applyAlignment="1">
      <alignment horizontal="left" vertical="top" wrapText="1"/>
    </xf>
    <xf numFmtId="0" fontId="6" fillId="0" borderId="0" xfId="0" applyFont="1" applyBorder="1" applyAlignment="1">
      <alignment horizontal="left" vertical="top"/>
    </xf>
    <xf numFmtId="0" fontId="1" fillId="0" borderId="0" xfId="1" applyBorder="1" applyAlignment="1" applyProtection="1">
      <alignment horizontal="left" vertical="top"/>
    </xf>
    <xf numFmtId="0" fontId="34" fillId="0" borderId="0" xfId="1" applyFont="1" applyBorder="1" applyAlignment="1" applyProtection="1">
      <alignment horizontal="left" vertical="top"/>
    </xf>
    <xf numFmtId="0" fontId="1" fillId="0" borderId="0" xfId="1" applyAlignment="1" applyProtection="1">
      <alignment horizontal="left" vertical="top"/>
    </xf>
    <xf numFmtId="0" fontId="34" fillId="0" borderId="0" xfId="1" applyFont="1" applyAlignment="1" applyProtection="1">
      <alignment horizontal="left" vertical="top"/>
    </xf>
    <xf numFmtId="0" fontId="34" fillId="0" borderId="0" xfId="1" applyFont="1" applyFill="1" applyAlignment="1" applyProtection="1">
      <alignment horizontal="left" vertical="top"/>
    </xf>
    <xf numFmtId="0" fontId="6" fillId="0" borderId="0" xfId="0" applyFont="1" applyAlignment="1">
      <alignment horizontal="left" vertical="top"/>
    </xf>
    <xf numFmtId="0" fontId="6" fillId="0" borderId="0" xfId="0" applyFont="1" applyFill="1" applyBorder="1" applyAlignment="1">
      <alignment horizontal="left" vertical="top"/>
    </xf>
    <xf numFmtId="0" fontId="6" fillId="0" borderId="0" xfId="0" applyFont="1" applyAlignment="1">
      <alignment horizontal="left" vertical="top" wrapText="1"/>
    </xf>
    <xf numFmtId="0" fontId="6" fillId="0" borderId="0" xfId="0" applyFont="1" applyAlignment="1">
      <alignment horizontal="left"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1" fillId="0" borderId="0" xfId="1" applyFill="1" applyBorder="1" applyAlignment="1" applyProtection="1">
      <alignment horizontal="left" vertical="top"/>
    </xf>
    <xf numFmtId="0" fontId="0" fillId="0" borderId="0" xfId="0" applyFont="1" applyAlignment="1">
      <alignment horizontal="left" vertical="top"/>
    </xf>
    <xf numFmtId="0" fontId="1" fillId="0" borderId="0" xfId="1" applyFont="1" applyAlignment="1" applyProtection="1">
      <alignment horizontal="left" vertical="top"/>
    </xf>
    <xf numFmtId="0" fontId="19" fillId="0" borderId="7" xfId="0" applyFont="1" applyBorder="1" applyAlignment="1">
      <alignment horizontal="left" vertical="top" wrapText="1"/>
    </xf>
  </cellXfs>
  <cellStyles count="41">
    <cellStyle name="]_x000d__x000a_Zoomed=1_x000d__x000a_Row=0_x000d__x000a_Column=0_x000d__x000a_Height=0_x000d__x000a_Width=0_x000d__x000a_FontName=FoxFont_x000d__x000a_FontStyle=0_x000d__x000a_FontSize=9_x000d__x000a_PrtFontName=FoxPrin" xfId="5"/>
    <cellStyle name="Comma" xfId="39" builtinId="3"/>
    <cellStyle name="Comma 2" xfId="6"/>
    <cellStyle name="Comma 2 2" xfId="7"/>
    <cellStyle name="Comma 2 3" xfId="8"/>
    <cellStyle name="Comma 3" xfId="9"/>
    <cellStyle name="Comma 4" xfId="10"/>
    <cellStyle name="Comma 5" xfId="11"/>
    <cellStyle name="Comma 6" xfId="12"/>
    <cellStyle name="Hyperlink" xfId="1" builtinId="8"/>
    <cellStyle name="Hyperlink 2" xfId="37"/>
    <cellStyle name="Normal" xfId="0" builtinId="0"/>
    <cellStyle name="Normal 10" xfId="13"/>
    <cellStyle name="Normal 11" xfId="14"/>
    <cellStyle name="Normal 12" xfId="15"/>
    <cellStyle name="Normal 13" xfId="16"/>
    <cellStyle name="Normal 14" xfId="17"/>
    <cellStyle name="Normal 15" xfId="18"/>
    <cellStyle name="Normal 16" xfId="36"/>
    <cellStyle name="Normal 2" xfId="3"/>
    <cellStyle name="Normal 2 2" xfId="19"/>
    <cellStyle name="Normal 2 3" xfId="20"/>
    <cellStyle name="Normal 2 4" xfId="21"/>
    <cellStyle name="Normal 2 5" xfId="22"/>
    <cellStyle name="Normal 2 6" xfId="38"/>
    <cellStyle name="Normal 3" xfId="2"/>
    <cellStyle name="Normal 3 2" xfId="23"/>
    <cellStyle name="Normal 3 3" xfId="24"/>
    <cellStyle name="Normal 4" xfId="25"/>
    <cellStyle name="Normal 4 2" xfId="26"/>
    <cellStyle name="Normal 4 3" xfId="27"/>
    <cellStyle name="Normal 5" xfId="28"/>
    <cellStyle name="Normal 6" xfId="29"/>
    <cellStyle name="Normal 7" xfId="30"/>
    <cellStyle name="Normal 8" xfId="31"/>
    <cellStyle name="Normal 9" xfId="32"/>
    <cellStyle name="Normal_T4" xfId="40"/>
    <cellStyle name="Percent" xfId="4" builtinId="5"/>
    <cellStyle name="Percent 2" xfId="33"/>
    <cellStyle name="Percent 2 2" xfId="34"/>
    <cellStyle name="Percent 2 3" xfId="35"/>
  </cellStyles>
  <dxfs count="0"/>
  <tableStyles count="0" defaultTableStyle="TableStyleMedium9" defaultPivotStyle="PivotStyleLight16"/>
  <colors>
    <mruColors>
      <color rgb="FF1F497D"/>
      <color rgb="FF4A7EBB"/>
      <color rgb="FF08519C"/>
      <color rgb="FF272558"/>
      <color rgb="FF17375E"/>
      <color rgb="FF3182BD"/>
      <color rgb="FF6BAED6"/>
      <color rgb="FFC0504D"/>
      <color rgb="FFA7CFE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GB" sz="1100">
                <a:solidFill>
                  <a:schemeClr val="tx2"/>
                </a:solidFill>
              </a:rPr>
              <a:t>Electricity generated by fuel type</a:t>
            </a:r>
            <a:r>
              <a:rPr lang="en-GB" sz="1100" baseline="0">
                <a:solidFill>
                  <a:schemeClr val="tx2"/>
                </a:solidFill>
              </a:rPr>
              <a:t> in Northern Ireland</a:t>
            </a:r>
          </a:p>
        </c:rich>
      </c:tx>
      <c:overlay val="0"/>
    </c:title>
    <c:autoTitleDeleted val="0"/>
    <c:plotArea>
      <c:layout/>
      <c:lineChart>
        <c:grouping val="standard"/>
        <c:varyColors val="0"/>
        <c:ser>
          <c:idx val="1"/>
          <c:order val="0"/>
          <c:tx>
            <c:strRef>
              <c:f>'2.2'!$A$5</c:f>
              <c:strCache>
                <c:ptCount val="1"/>
                <c:pt idx="0">
                  <c:v>Coal</c:v>
                </c:pt>
              </c:strCache>
            </c:strRef>
          </c:tx>
          <c:spPr>
            <a:ln>
              <a:solidFill>
                <a:schemeClr val="tx2">
                  <a:lumMod val="75000"/>
                </a:schemeClr>
              </a:solidFill>
            </a:ln>
          </c:spPr>
          <c:marker>
            <c:symbol val="none"/>
          </c:marker>
          <c:cat>
            <c:numRef>
              <c:f>'2.2'!$D$4:$Q$4</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'2.2'!$D$5:$Q$5</c:f>
              <c:numCache>
                <c:formatCode>#,##0</c:formatCode>
                <c:ptCount val="14"/>
                <c:pt idx="0">
                  <c:v>2752.9495778900005</c:v>
                </c:pt>
                <c:pt idx="1">
                  <c:v>2488.10422758</c:v>
                </c:pt>
                <c:pt idx="2">
                  <c:v>2736.5897128222687</c:v>
                </c:pt>
                <c:pt idx="3">
                  <c:v>1887.1967909375312</c:v>
                </c:pt>
                <c:pt idx="4">
                  <c:v>2076.9890490231328</c:v>
                </c:pt>
                <c:pt idx="5">
                  <c:v>1401.92614327666</c:v>
                </c:pt>
                <c:pt idx="6">
                  <c:v>1808</c:v>
                </c:pt>
                <c:pt idx="7">
                  <c:v>1407</c:v>
                </c:pt>
                <c:pt idx="8">
                  <c:v>2370</c:v>
                </c:pt>
                <c:pt idx="9">
                  <c:v>2635</c:v>
                </c:pt>
                <c:pt idx="10">
                  <c:v>2199</c:v>
                </c:pt>
                <c:pt idx="11">
                  <c:v>2140</c:v>
                </c:pt>
                <c:pt idx="12">
                  <c:v>2143</c:v>
                </c:pt>
                <c:pt idx="13">
                  <c:v>1390</c:v>
                </c:pt>
              </c:numCache>
            </c:numRef>
          </c:val>
          <c:smooth val="0"/>
        </c:ser>
        <c:ser>
          <c:idx val="2"/>
          <c:order val="1"/>
          <c:tx>
            <c:strRef>
              <c:f>'2.2'!$A$6</c:f>
              <c:strCache>
                <c:ptCount val="1"/>
                <c:pt idx="0">
                  <c:v>Oil</c:v>
                </c:pt>
              </c:strCache>
            </c:strRef>
          </c:tx>
          <c:spPr>
            <a:ln>
              <a:solidFill>
                <a:schemeClr val="tx2">
                  <a:lumMod val="60000"/>
                  <a:lumOff val="40000"/>
                </a:schemeClr>
              </a:solidFill>
            </a:ln>
          </c:spPr>
          <c:marker>
            <c:symbol val="none"/>
          </c:marker>
          <c:cat>
            <c:numRef>
              <c:f>'2.2'!$D$4:$Q$4</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'2.2'!$D$6:$Q$6</c:f>
              <c:numCache>
                <c:formatCode>#,##0</c:formatCode>
                <c:ptCount val="14"/>
                <c:pt idx="0">
                  <c:v>387.54835857827243</c:v>
                </c:pt>
                <c:pt idx="1">
                  <c:v>366.50370562376798</c:v>
                </c:pt>
                <c:pt idx="2">
                  <c:v>321.95867024916549</c:v>
                </c:pt>
                <c:pt idx="3">
                  <c:v>197.31184274924669</c:v>
                </c:pt>
                <c:pt idx="4">
                  <c:v>369.72015212623364</c:v>
                </c:pt>
                <c:pt idx="5">
                  <c:v>111.810097799636</c:v>
                </c:pt>
                <c:pt idx="6">
                  <c:v>138</c:v>
                </c:pt>
                <c:pt idx="7">
                  <c:v>96</c:v>
                </c:pt>
                <c:pt idx="8">
                  <c:v>95</c:v>
                </c:pt>
                <c:pt idx="9">
                  <c:v>64</c:v>
                </c:pt>
                <c:pt idx="10">
                  <c:v>63</c:v>
                </c:pt>
                <c:pt idx="11">
                  <c:v>82</c:v>
                </c:pt>
                <c:pt idx="12">
                  <c:v>111</c:v>
                </c:pt>
                <c:pt idx="13">
                  <c:v>98</c:v>
                </c:pt>
              </c:numCache>
            </c:numRef>
          </c:val>
          <c:smooth val="0"/>
        </c:ser>
        <c:ser>
          <c:idx val="3"/>
          <c:order val="2"/>
          <c:tx>
            <c:strRef>
              <c:f>'2.2'!$A$7</c:f>
              <c:strCache>
                <c:ptCount val="1"/>
                <c:pt idx="0">
                  <c:v>Natural gas</c:v>
                </c:pt>
              </c:strCache>
            </c:strRef>
          </c:tx>
          <c:spPr>
            <a:ln>
              <a:solidFill>
                <a:schemeClr val="tx2">
                  <a:lumMod val="40000"/>
                  <a:lumOff val="60000"/>
                </a:schemeClr>
              </a:solidFill>
            </a:ln>
          </c:spPr>
          <c:marker>
            <c:symbol val="none"/>
          </c:marker>
          <c:cat>
            <c:numRef>
              <c:f>'2.2'!$D$4:$Q$4</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'2.2'!$D$7:$Q$7</c:f>
              <c:numCache>
                <c:formatCode>#,##0</c:formatCode>
                <c:ptCount val="14"/>
                <c:pt idx="0">
                  <c:v>4119.37246074</c:v>
                </c:pt>
                <c:pt idx="1">
                  <c:v>6494.327220581361</c:v>
                </c:pt>
                <c:pt idx="2">
                  <c:v>6837.3887068329386</c:v>
                </c:pt>
                <c:pt idx="3">
                  <c:v>6611.2087025239998</c:v>
                </c:pt>
                <c:pt idx="4">
                  <c:v>6568.3521318071043</c:v>
                </c:pt>
                <c:pt idx="5">
                  <c:v>5674.3505924160881</c:v>
                </c:pt>
                <c:pt idx="6">
                  <c:v>4884.0865721949167</c:v>
                </c:pt>
                <c:pt idx="7">
                  <c:v>5396.6907592464777</c:v>
                </c:pt>
                <c:pt idx="8">
                  <c:v>3733</c:v>
                </c:pt>
                <c:pt idx="9">
                  <c:v>3559</c:v>
                </c:pt>
                <c:pt idx="10">
                  <c:v>3918</c:v>
                </c:pt>
                <c:pt idx="11">
                  <c:v>4302</c:v>
                </c:pt>
                <c:pt idx="12">
                  <c:v>4595</c:v>
                </c:pt>
                <c:pt idx="13">
                  <c:v>4921</c:v>
                </c:pt>
              </c:numCache>
            </c:numRef>
          </c:val>
          <c:smooth val="0"/>
        </c:ser>
        <c:ser>
          <c:idx val="4"/>
          <c:order val="3"/>
          <c:tx>
            <c:strRef>
              <c:f>'2.2'!$A$8</c:f>
              <c:strCache>
                <c:ptCount val="1"/>
                <c:pt idx="0">
                  <c:v>Renewables</c:v>
                </c:pt>
              </c:strCache>
            </c:strRef>
          </c:tx>
          <c:spPr>
            <a:ln>
              <a:solidFill>
                <a:schemeClr val="tx2">
                  <a:lumMod val="20000"/>
                  <a:lumOff val="80000"/>
                </a:schemeClr>
              </a:solidFill>
            </a:ln>
          </c:spPr>
          <c:marker>
            <c:symbol val="none"/>
          </c:marker>
          <c:cat>
            <c:numRef>
              <c:f>'2.2'!$D$4:$Q$4</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'2.2'!$D$8:$Q$8</c:f>
              <c:numCache>
                <c:formatCode>#,##0</c:formatCode>
                <c:ptCount val="14"/>
                <c:pt idx="0">
                  <c:v>152.6</c:v>
                </c:pt>
                <c:pt idx="1">
                  <c:v>271.3</c:v>
                </c:pt>
                <c:pt idx="2">
                  <c:v>352</c:v>
                </c:pt>
                <c:pt idx="3">
                  <c:v>399.64099999999996</c:v>
                </c:pt>
                <c:pt idx="4">
                  <c:v>605.99959779999995</c:v>
                </c:pt>
                <c:pt idx="5">
                  <c:v>817.73301413192723</c:v>
                </c:pt>
                <c:pt idx="6">
                  <c:v>776</c:v>
                </c:pt>
                <c:pt idx="7">
                  <c:v>1105</c:v>
                </c:pt>
                <c:pt idx="8">
                  <c:v>1184</c:v>
                </c:pt>
                <c:pt idx="9">
                  <c:v>1517</c:v>
                </c:pt>
                <c:pt idx="10">
                  <c:v>1699</c:v>
                </c:pt>
                <c:pt idx="11">
                  <c:v>2237</c:v>
                </c:pt>
                <c:pt idx="12">
                  <c:v>2321</c:v>
                </c:pt>
                <c:pt idx="13">
                  <c:v>3306</c:v>
                </c:pt>
              </c:numCache>
            </c:numRef>
          </c:val>
          <c:smooth val="0"/>
        </c:ser>
        <c:dLbls>
          <c:showLegendKey val="0"/>
          <c:showVal val="0"/>
          <c:showCatName val="0"/>
          <c:showSerName val="0"/>
          <c:showPercent val="0"/>
          <c:showBubbleSize val="0"/>
        </c:dLbls>
        <c:smooth val="0"/>
        <c:axId val="536318224"/>
        <c:axId val="536314304"/>
      </c:lineChart>
      <c:catAx>
        <c:axId val="536318224"/>
        <c:scaling>
          <c:orientation val="minMax"/>
        </c:scaling>
        <c:delete val="0"/>
        <c:axPos val="b"/>
        <c:numFmt formatCode="General" sourceLinked="1"/>
        <c:majorTickMark val="out"/>
        <c:minorTickMark val="none"/>
        <c:tickLblPos val="nextTo"/>
        <c:crossAx val="536314304"/>
        <c:crosses val="autoZero"/>
        <c:auto val="1"/>
        <c:lblAlgn val="ctr"/>
        <c:lblOffset val="100"/>
        <c:noMultiLvlLbl val="0"/>
      </c:catAx>
      <c:valAx>
        <c:axId val="536314304"/>
        <c:scaling>
          <c:orientation val="minMax"/>
        </c:scaling>
        <c:delete val="0"/>
        <c:axPos val="l"/>
        <c:majorGridlines/>
        <c:title>
          <c:tx>
            <c:rich>
              <a:bodyPr rot="-5400000" vert="horz"/>
              <a:lstStyle/>
              <a:p>
                <a:pPr>
                  <a:defRPr b="0"/>
                </a:pPr>
                <a:r>
                  <a:rPr lang="en-GB" b="0"/>
                  <a:t>GWh</a:t>
                </a:r>
              </a:p>
            </c:rich>
          </c:tx>
          <c:overlay val="0"/>
        </c:title>
        <c:numFmt formatCode="#,##0" sourceLinked="1"/>
        <c:majorTickMark val="out"/>
        <c:minorTickMark val="none"/>
        <c:tickLblPos val="nextTo"/>
        <c:crossAx val="536318224"/>
        <c:crosses val="autoZero"/>
        <c:crossBetween val="between"/>
        <c:majorUnit val="2000"/>
      </c:valAx>
      <c:spPr>
        <a:ln>
          <a:noFill/>
        </a:ln>
      </c:spPr>
    </c:plotArea>
    <c:plotVisOnly val="1"/>
    <c:dispBlanksAs val="gap"/>
    <c:showDLblsOverMax val="0"/>
  </c:chart>
  <c:spPr>
    <a:ln>
      <a:noFill/>
    </a:ln>
  </c:spPr>
  <c:printSettings>
    <c:headerFooter/>
    <c:pageMargins b="0.75000000000001243" l="0.70000000000000062" r="0.70000000000000062" t="0.75000000000001243"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GB" sz="1100" b="1" i="0" baseline="0">
                <a:solidFill>
                  <a:schemeClr val="tx2"/>
                </a:solidFill>
                <a:effectLst/>
              </a:rPr>
              <a:t>Mean Standard Assessment Procedure rating for dwelling stock</a:t>
            </a:r>
            <a:endParaRPr lang="en-GB" sz="1100">
              <a:solidFill>
                <a:schemeClr val="tx2"/>
              </a:solidFill>
              <a:effectLst/>
            </a:endParaRPr>
          </a:p>
        </c:rich>
      </c:tx>
      <c:overlay val="0"/>
    </c:title>
    <c:autoTitleDeleted val="0"/>
    <c:plotArea>
      <c:layout/>
      <c:lineChart>
        <c:grouping val="standard"/>
        <c:varyColors val="0"/>
        <c:ser>
          <c:idx val="2"/>
          <c:order val="0"/>
          <c:tx>
            <c:strRef>
              <c:f>'3.3'!$A$5</c:f>
              <c:strCache>
                <c:ptCount val="1"/>
                <c:pt idx="0">
                  <c:v>Mean SAP rating</c:v>
                </c:pt>
              </c:strCache>
            </c:strRef>
          </c:tx>
          <c:spPr>
            <a:ln>
              <a:solidFill>
                <a:schemeClr val="tx2">
                  <a:lumMod val="60000"/>
                  <a:lumOff val="40000"/>
                </a:schemeClr>
              </a:solidFill>
            </a:ln>
          </c:spPr>
          <c:marker>
            <c:symbol val="none"/>
          </c:marker>
          <c:cat>
            <c:numRef>
              <c:f>'3.3'!$D$4:$H$4</c:f>
              <c:numCache>
                <c:formatCode>General</c:formatCode>
                <c:ptCount val="5"/>
                <c:pt idx="0">
                  <c:v>2001</c:v>
                </c:pt>
                <c:pt idx="1">
                  <c:v>2006</c:v>
                </c:pt>
                <c:pt idx="2">
                  <c:v>2009</c:v>
                </c:pt>
                <c:pt idx="3">
                  <c:v>2011</c:v>
                </c:pt>
                <c:pt idx="4">
                  <c:v>2016</c:v>
                </c:pt>
              </c:numCache>
            </c:numRef>
          </c:cat>
          <c:val>
            <c:numRef>
              <c:f>'3.3'!$D$5:$H$5</c:f>
              <c:numCache>
                <c:formatCode>0.00</c:formatCode>
                <c:ptCount val="5"/>
                <c:pt idx="0">
                  <c:v>48.55</c:v>
                </c:pt>
                <c:pt idx="1">
                  <c:v>56.96</c:v>
                </c:pt>
                <c:pt idx="2">
                  <c:v>60.22</c:v>
                </c:pt>
                <c:pt idx="3">
                  <c:v>62.55</c:v>
                </c:pt>
                <c:pt idx="4">
                  <c:v>65.83</c:v>
                </c:pt>
              </c:numCache>
            </c:numRef>
          </c:val>
          <c:smooth val="0"/>
        </c:ser>
        <c:dLbls>
          <c:showLegendKey val="0"/>
          <c:showVal val="0"/>
          <c:showCatName val="0"/>
          <c:showSerName val="0"/>
          <c:showPercent val="0"/>
          <c:showBubbleSize val="0"/>
        </c:dLbls>
        <c:smooth val="0"/>
        <c:axId val="536320184"/>
        <c:axId val="536319008"/>
      </c:lineChart>
      <c:catAx>
        <c:axId val="536320184"/>
        <c:scaling>
          <c:orientation val="minMax"/>
        </c:scaling>
        <c:delete val="0"/>
        <c:axPos val="b"/>
        <c:numFmt formatCode="General" sourceLinked="0"/>
        <c:majorTickMark val="none"/>
        <c:minorTickMark val="none"/>
        <c:tickLblPos val="nextTo"/>
        <c:crossAx val="536319008"/>
        <c:crosses val="autoZero"/>
        <c:auto val="1"/>
        <c:lblAlgn val="ctr"/>
        <c:lblOffset val="100"/>
        <c:noMultiLvlLbl val="0"/>
      </c:catAx>
      <c:valAx>
        <c:axId val="536319008"/>
        <c:scaling>
          <c:orientation val="minMax"/>
        </c:scaling>
        <c:delete val="0"/>
        <c:axPos val="l"/>
        <c:majorGridlines/>
        <c:numFmt formatCode="0.00" sourceLinked="1"/>
        <c:majorTickMark val="none"/>
        <c:minorTickMark val="none"/>
        <c:tickLblPos val="nextTo"/>
        <c:crossAx val="536320184"/>
        <c:crosses val="autoZero"/>
        <c:crossBetween val="between"/>
      </c:valAx>
      <c:spPr>
        <a:ln>
          <a:solidFill>
            <a:schemeClr val="bg2">
              <a:lumMod val="50000"/>
            </a:schemeClr>
          </a:solidFill>
        </a:ln>
      </c:spPr>
    </c:plotArea>
    <c:plotVisOnly val="1"/>
    <c:dispBlanksAs val="gap"/>
    <c:showDLblsOverMax val="0"/>
  </c:chart>
  <c:spPr>
    <a:noFill/>
    <a:ln>
      <a:no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GB" sz="1100">
                <a:solidFill>
                  <a:schemeClr val="tx2"/>
                </a:solidFill>
              </a:rPr>
              <a:t>Primary energy source for heating of residential</a:t>
            </a:r>
            <a:r>
              <a:rPr lang="en-GB" sz="1100" baseline="0">
                <a:solidFill>
                  <a:schemeClr val="tx2"/>
                </a:solidFill>
              </a:rPr>
              <a:t> buildings</a:t>
            </a:r>
            <a:endParaRPr lang="en-GB" sz="1100">
              <a:solidFill>
                <a:schemeClr val="tx2"/>
              </a:solidFill>
            </a:endParaRPr>
          </a:p>
        </c:rich>
      </c:tx>
      <c:overlay val="0"/>
    </c:title>
    <c:autoTitleDeleted val="0"/>
    <c:plotArea>
      <c:layout/>
      <c:lineChart>
        <c:grouping val="standard"/>
        <c:varyColors val="0"/>
        <c:ser>
          <c:idx val="1"/>
          <c:order val="0"/>
          <c:tx>
            <c:strRef>
              <c:f>'3.5'!$A$6</c:f>
              <c:strCache>
                <c:ptCount val="1"/>
                <c:pt idx="0">
                  <c:v>Central heating gas</c:v>
                </c:pt>
              </c:strCache>
            </c:strRef>
          </c:tx>
          <c:spPr>
            <a:ln>
              <a:solidFill>
                <a:srgbClr val="4A7EBB"/>
              </a:solidFill>
            </a:ln>
          </c:spPr>
          <c:marker>
            <c:symbol val="none"/>
          </c:marker>
          <c:dLbls>
            <c:dLbl>
              <c:idx val="3"/>
              <c:layout>
                <c:manualLayout>
                  <c:x val="-0.65361363349386559"/>
                  <c:y val="2.4332777777777776E-2"/>
                </c:manualLayout>
              </c:layout>
              <c:tx>
                <c:rich>
                  <a:bodyPr/>
                  <a:lstStyle/>
                  <a:p>
                    <a:r>
                      <a:rPr lang="en-US" b="1">
                        <a:solidFill>
                          <a:srgbClr val="4A7EBB"/>
                        </a:solidFill>
                      </a:rPr>
                      <a:t>Gas central heating</a:t>
                    </a:r>
                  </a:p>
                </c:rich>
              </c:tx>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'3.5'!$E$4:$I$4</c:f>
              <c:numCache>
                <c:formatCode>General</c:formatCode>
                <c:ptCount val="5"/>
                <c:pt idx="0">
                  <c:v>2004</c:v>
                </c:pt>
                <c:pt idx="1">
                  <c:v>2006</c:v>
                </c:pt>
                <c:pt idx="2">
                  <c:v>2009</c:v>
                </c:pt>
                <c:pt idx="3">
                  <c:v>2011</c:v>
                </c:pt>
                <c:pt idx="4">
                  <c:v>2016</c:v>
                </c:pt>
              </c:numCache>
            </c:numRef>
          </c:cat>
          <c:val>
            <c:numRef>
              <c:f>'3.5'!$E$6:$I$6</c:f>
              <c:numCache>
                <c:formatCode>0%</c:formatCode>
                <c:ptCount val="5"/>
                <c:pt idx="0">
                  <c:v>0.08</c:v>
                </c:pt>
                <c:pt idx="1">
                  <c:v>0.11899999999999999</c:v>
                </c:pt>
                <c:pt idx="2">
                  <c:v>0.154</c:v>
                </c:pt>
                <c:pt idx="3">
                  <c:v>0.16700000000000001</c:v>
                </c:pt>
                <c:pt idx="4">
                  <c:v>0.24</c:v>
                </c:pt>
              </c:numCache>
            </c:numRef>
          </c:val>
          <c:smooth val="0"/>
        </c:ser>
        <c:ser>
          <c:idx val="2"/>
          <c:order val="1"/>
          <c:tx>
            <c:strRef>
              <c:f>'3.5'!$A$5</c:f>
              <c:strCache>
                <c:ptCount val="1"/>
                <c:pt idx="0">
                  <c:v>Central heating oil</c:v>
                </c:pt>
              </c:strCache>
            </c:strRef>
          </c:tx>
          <c:spPr>
            <a:ln>
              <a:solidFill>
                <a:srgbClr val="272558"/>
              </a:solidFill>
            </a:ln>
          </c:spPr>
          <c:marker>
            <c:symbol val="none"/>
          </c:marker>
          <c:dLbls>
            <c:dLbl>
              <c:idx val="0"/>
              <c:layout>
                <c:manualLayout>
                  <c:x val="-9.4777604166666626E-2"/>
                  <c:y val="-7.8644166666666696E-2"/>
                </c:manualLayout>
              </c:layout>
              <c:tx>
                <c:rich>
                  <a:bodyPr/>
                  <a:lstStyle/>
                  <a:p>
                    <a:r>
                      <a:rPr lang="en-US" b="1">
                        <a:solidFill>
                          <a:srgbClr val="272558"/>
                        </a:solidFill>
                      </a:rPr>
                      <a:t>Central heating oil</a:t>
                    </a:r>
                  </a:p>
                </c:rich>
              </c:tx>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a:solidFill>
                      <a:schemeClr val="tx2">
                        <a:lumMod val="50000"/>
                      </a:schemeClr>
                    </a:solidFill>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'3.5'!$E$4:$I$4</c:f>
              <c:numCache>
                <c:formatCode>General</c:formatCode>
                <c:ptCount val="5"/>
                <c:pt idx="0">
                  <c:v>2004</c:v>
                </c:pt>
                <c:pt idx="1">
                  <c:v>2006</c:v>
                </c:pt>
                <c:pt idx="2">
                  <c:v>2009</c:v>
                </c:pt>
                <c:pt idx="3">
                  <c:v>2011</c:v>
                </c:pt>
                <c:pt idx="4">
                  <c:v>2016</c:v>
                </c:pt>
              </c:numCache>
            </c:numRef>
          </c:cat>
          <c:val>
            <c:numRef>
              <c:f>'3.5'!$E$5:$I$5</c:f>
              <c:numCache>
                <c:formatCode>0%</c:formatCode>
                <c:ptCount val="5"/>
                <c:pt idx="0">
                  <c:v>0.65300000000000002</c:v>
                </c:pt>
                <c:pt idx="1">
                  <c:v>0.70299999999999996</c:v>
                </c:pt>
                <c:pt idx="2">
                  <c:v>0.68200000000000005</c:v>
                </c:pt>
                <c:pt idx="3">
                  <c:v>0.67800000000000005</c:v>
                </c:pt>
                <c:pt idx="4">
                  <c:v>0.68</c:v>
                </c:pt>
              </c:numCache>
            </c:numRef>
          </c:val>
          <c:smooth val="0"/>
        </c:ser>
        <c:ser>
          <c:idx val="3"/>
          <c:order val="2"/>
          <c:tx>
            <c:strRef>
              <c:f>'3.5'!$A$7</c:f>
              <c:strCache>
                <c:ptCount val="1"/>
                <c:pt idx="0">
                  <c:v>Central heating solid fuel/electric/dual/other</c:v>
                </c:pt>
              </c:strCache>
            </c:strRef>
          </c:tx>
          <c:spPr>
            <a:ln>
              <a:solidFill>
                <a:srgbClr val="08519C"/>
              </a:solidFill>
            </a:ln>
          </c:spPr>
          <c:marker>
            <c:symbol val="none"/>
          </c:marker>
          <c:cat>
            <c:numRef>
              <c:f>'3.5'!$E$4:$I$4</c:f>
              <c:numCache>
                <c:formatCode>General</c:formatCode>
                <c:ptCount val="5"/>
                <c:pt idx="0">
                  <c:v>2004</c:v>
                </c:pt>
                <c:pt idx="1">
                  <c:v>2006</c:v>
                </c:pt>
                <c:pt idx="2">
                  <c:v>2009</c:v>
                </c:pt>
                <c:pt idx="3">
                  <c:v>2011</c:v>
                </c:pt>
                <c:pt idx="4">
                  <c:v>2016</c:v>
                </c:pt>
              </c:numCache>
            </c:numRef>
          </c:cat>
          <c:val>
            <c:numRef>
              <c:f>'3.5'!$E$7:$I$7</c:f>
              <c:numCache>
                <c:formatCode>0%</c:formatCode>
                <c:ptCount val="5"/>
                <c:pt idx="0">
                  <c:v>0.24099999999999999</c:v>
                </c:pt>
                <c:pt idx="1">
                  <c:v>0.16</c:v>
                </c:pt>
                <c:pt idx="2">
                  <c:v>0.154</c:v>
                </c:pt>
                <c:pt idx="3">
                  <c:v>0.14099999999999999</c:v>
                </c:pt>
                <c:pt idx="4">
                  <c:v>0.08</c:v>
                </c:pt>
              </c:numCache>
            </c:numRef>
          </c:val>
          <c:smooth val="0"/>
        </c:ser>
        <c:ser>
          <c:idx val="4"/>
          <c:order val="3"/>
          <c:tx>
            <c:strRef>
              <c:f>'3.5'!$A$8</c:f>
              <c:strCache>
                <c:ptCount val="1"/>
                <c:pt idx="0">
                  <c:v>Total non central heating</c:v>
                </c:pt>
              </c:strCache>
            </c:strRef>
          </c:tx>
          <c:spPr>
            <a:ln>
              <a:solidFill>
                <a:schemeClr val="tx2">
                  <a:lumMod val="40000"/>
                  <a:lumOff val="60000"/>
                </a:schemeClr>
              </a:solidFill>
            </a:ln>
          </c:spPr>
          <c:marker>
            <c:symbol val="none"/>
          </c:marker>
          <c:dLbls>
            <c:dLbl>
              <c:idx val="3"/>
              <c:layout>
                <c:manualLayout>
                  <c:x val="-3.9687500000000014E-2"/>
                  <c:y val="-3.5277777777778227E-2"/>
                </c:manualLayout>
              </c:layout>
              <c:tx>
                <c:rich>
                  <a:bodyPr/>
                  <a:lstStyle/>
                  <a:p>
                    <a:r>
                      <a:rPr lang="en-US" b="1">
                        <a:solidFill>
                          <a:schemeClr val="tx2">
                            <a:lumMod val="40000"/>
                            <a:lumOff val="60000"/>
                          </a:schemeClr>
                        </a:solidFill>
                      </a:rPr>
                      <a:t>Non central heating</a:t>
                    </a:r>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'3.5'!$E$4:$I$4</c:f>
              <c:numCache>
                <c:formatCode>General</c:formatCode>
                <c:ptCount val="5"/>
                <c:pt idx="0">
                  <c:v>2004</c:v>
                </c:pt>
                <c:pt idx="1">
                  <c:v>2006</c:v>
                </c:pt>
                <c:pt idx="2">
                  <c:v>2009</c:v>
                </c:pt>
                <c:pt idx="3">
                  <c:v>2011</c:v>
                </c:pt>
                <c:pt idx="4">
                  <c:v>2016</c:v>
                </c:pt>
              </c:numCache>
            </c:numRef>
          </c:cat>
          <c:val>
            <c:numRef>
              <c:f>'3.5'!$E$8:$I$8</c:f>
              <c:numCache>
                <c:formatCode>0%</c:formatCode>
                <c:ptCount val="5"/>
                <c:pt idx="0">
                  <c:v>2.7E-2</c:v>
                </c:pt>
                <c:pt idx="1">
                  <c:v>1.7999999999999999E-2</c:v>
                </c:pt>
                <c:pt idx="2">
                  <c:v>0.01</c:v>
                </c:pt>
                <c:pt idx="3">
                  <c:v>1.4E-2</c:v>
                </c:pt>
                <c:pt idx="4">
                  <c:v>0.01</c:v>
                </c:pt>
              </c:numCache>
            </c:numRef>
          </c:val>
          <c:smooth val="0"/>
        </c:ser>
        <c:dLbls>
          <c:showLegendKey val="0"/>
          <c:showVal val="0"/>
          <c:showCatName val="0"/>
          <c:showSerName val="0"/>
          <c:showPercent val="0"/>
          <c:showBubbleSize val="0"/>
        </c:dLbls>
        <c:smooth val="0"/>
        <c:axId val="536313912"/>
        <c:axId val="536320968"/>
      </c:lineChart>
      <c:catAx>
        <c:axId val="536313912"/>
        <c:scaling>
          <c:orientation val="minMax"/>
        </c:scaling>
        <c:delete val="0"/>
        <c:axPos val="b"/>
        <c:numFmt formatCode="General" sourceLinked="1"/>
        <c:majorTickMark val="out"/>
        <c:minorTickMark val="none"/>
        <c:tickLblPos val="nextTo"/>
        <c:crossAx val="536320968"/>
        <c:crosses val="autoZero"/>
        <c:auto val="1"/>
        <c:lblAlgn val="ctr"/>
        <c:lblOffset val="100"/>
        <c:noMultiLvlLbl val="0"/>
      </c:catAx>
      <c:valAx>
        <c:axId val="536320968"/>
        <c:scaling>
          <c:orientation val="minMax"/>
        </c:scaling>
        <c:delete val="0"/>
        <c:axPos val="l"/>
        <c:majorGridlines/>
        <c:numFmt formatCode="0%" sourceLinked="1"/>
        <c:majorTickMark val="out"/>
        <c:minorTickMark val="none"/>
        <c:tickLblPos val="nextTo"/>
        <c:crossAx val="536313912"/>
        <c:crosses val="autoZero"/>
        <c:crossBetween val="between"/>
        <c:majorUnit val="0.2"/>
      </c:valAx>
      <c:spPr>
        <a:ln>
          <a:solidFill>
            <a:schemeClr val="bg1">
              <a:lumMod val="50000"/>
            </a:schemeClr>
          </a:solidFill>
        </a:ln>
      </c:spPr>
    </c:plotArea>
    <c:plotVisOnly val="1"/>
    <c:dispBlanksAs val="gap"/>
    <c:showDLblsOverMax val="0"/>
  </c:chart>
  <c:spPr>
    <a:ln>
      <a:noFill/>
    </a:ln>
  </c:spPr>
  <c:printSettings>
    <c:headerFooter/>
    <c:pageMargins b="0.75000000000000566" l="0.70000000000000062" r="0.70000000000000062" t="0.75000000000000566"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b="1" i="0" baseline="0">
                <a:solidFill>
                  <a:srgbClr val="1F497D"/>
                </a:solidFill>
                <a:effectLst/>
              </a:rPr>
              <a:t>Proportion of journeys  per year by mode of transport </a:t>
            </a:r>
            <a:endParaRPr lang="en-GB" sz="1100">
              <a:solidFill>
                <a:srgbClr val="1F497D"/>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048190682542062"/>
          <c:y val="0.16682295044687523"/>
          <c:w val="0.88349117381725628"/>
          <c:h val="0.64029775187658688"/>
        </c:manualLayout>
      </c:layout>
      <c:lineChart>
        <c:grouping val="standard"/>
        <c:varyColors val="0"/>
        <c:ser>
          <c:idx val="0"/>
          <c:order val="0"/>
          <c:tx>
            <c:strRef>
              <c:f>'5.4'!$A$5</c:f>
              <c:strCache>
                <c:ptCount val="1"/>
                <c:pt idx="0">
                  <c:v>Car, motorcycle &amp; private taxis</c:v>
                </c:pt>
              </c:strCache>
            </c:strRef>
          </c:tx>
          <c:spPr>
            <a:ln w="28575" cap="rnd">
              <a:solidFill>
                <a:srgbClr val="08519C"/>
              </a:solidFill>
              <a:round/>
            </a:ln>
            <a:effectLst/>
          </c:spPr>
          <c:marker>
            <c:symbol val="none"/>
          </c:marker>
          <c:dPt>
            <c:idx val="12"/>
            <c:marker>
              <c:symbol val="none"/>
            </c:marker>
            <c:bubble3D val="0"/>
          </c:dPt>
          <c:cat>
            <c:strRef>
              <c:f>('5.4'!$D$4:$L$4,'5.4'!$M$4:$U$4)</c:f>
              <c:strCache>
                <c:ptCount val="18"/>
                <c:pt idx="0">
                  <c:v>1999-2001</c:v>
                </c:pt>
                <c:pt idx="1">
                  <c:v>2000-2002</c:v>
                </c:pt>
                <c:pt idx="2">
                  <c:v>2001-2003</c:v>
                </c:pt>
                <c:pt idx="3">
                  <c:v>2002-2004</c:v>
                </c:pt>
                <c:pt idx="4">
                  <c:v>2003-2005</c:v>
                </c:pt>
                <c:pt idx="5">
                  <c:v>2004-2006</c:v>
                </c:pt>
                <c:pt idx="6">
                  <c:v>2005-2007</c:v>
                </c:pt>
                <c:pt idx="7">
                  <c:v>2006-2008</c:v>
                </c:pt>
                <c:pt idx="8">
                  <c:v>2007-2009</c:v>
                </c:pt>
                <c:pt idx="9">
                  <c:v>2008-2010</c:v>
                </c:pt>
                <c:pt idx="10">
                  <c:v>2009-2011</c:v>
                </c:pt>
                <c:pt idx="11">
                  <c:v>2010-2012</c:v>
                </c:pt>
                <c:pt idx="12">
                  <c:v>2011-2013</c:v>
                </c:pt>
                <c:pt idx="13">
                  <c:v>2012-2014</c:v>
                </c:pt>
                <c:pt idx="14">
                  <c:v>2013-2015</c:v>
                </c:pt>
                <c:pt idx="15">
                  <c:v>2014-2016</c:v>
                </c:pt>
                <c:pt idx="16">
                  <c:v>2015-2017</c:v>
                </c:pt>
                <c:pt idx="17">
                  <c:v>2016-2018</c:v>
                </c:pt>
              </c:strCache>
            </c:strRef>
          </c:cat>
          <c:val>
            <c:numRef>
              <c:f>('5.4'!$D$5:$L$5,'5.4'!$M$5:$U$5)</c:f>
              <c:numCache>
                <c:formatCode>0%</c:formatCode>
                <c:ptCount val="18"/>
                <c:pt idx="0">
                  <c:v>0.73824130879345606</c:v>
                </c:pt>
                <c:pt idx="1">
                  <c:v>0.74432989690721651</c:v>
                </c:pt>
                <c:pt idx="2">
                  <c:v>0.74895833333333328</c:v>
                </c:pt>
                <c:pt idx="3">
                  <c:v>0.75077881619937692</c:v>
                </c:pt>
                <c:pt idx="4">
                  <c:v>0.75290390707497368</c:v>
                </c:pt>
                <c:pt idx="5">
                  <c:v>0.7685683530678149</c:v>
                </c:pt>
                <c:pt idx="6">
                  <c:v>0.7621097954790097</c:v>
                </c:pt>
                <c:pt idx="7">
                  <c:v>0.7688984881209503</c:v>
                </c:pt>
                <c:pt idx="8">
                  <c:v>0.76258205689277903</c:v>
                </c:pt>
                <c:pt idx="9">
                  <c:v>0.77348066298342544</c:v>
                </c:pt>
                <c:pt idx="10">
                  <c:v>0.7796420581655481</c:v>
                </c:pt>
                <c:pt idx="11">
                  <c:v>0.78859060402684567</c:v>
                </c:pt>
                <c:pt idx="12">
                  <c:v>0.77</c:v>
                </c:pt>
                <c:pt idx="13">
                  <c:v>0.77</c:v>
                </c:pt>
                <c:pt idx="14">
                  <c:v>0.7669256381798002</c:v>
                </c:pt>
                <c:pt idx="15">
                  <c:v>0.76365663322185062</c:v>
                </c:pt>
                <c:pt idx="16">
                  <c:v>0.74</c:v>
                </c:pt>
                <c:pt idx="17">
                  <c:v>0.75</c:v>
                </c:pt>
              </c:numCache>
            </c:numRef>
          </c:val>
          <c:smooth val="0"/>
        </c:ser>
        <c:ser>
          <c:idx val="1"/>
          <c:order val="1"/>
          <c:tx>
            <c:strRef>
              <c:f>'5.4'!$A$6</c:f>
              <c:strCache>
                <c:ptCount val="1"/>
                <c:pt idx="0">
                  <c:v>Walking/cycling</c:v>
                </c:pt>
              </c:strCache>
            </c:strRef>
          </c:tx>
          <c:spPr>
            <a:ln w="28575" cap="rnd">
              <a:solidFill>
                <a:srgbClr val="3182BD"/>
              </a:solidFill>
              <a:round/>
            </a:ln>
            <a:effectLst/>
          </c:spPr>
          <c:marker>
            <c:symbol val="none"/>
          </c:marker>
          <c:cat>
            <c:strRef>
              <c:f>('5.4'!$D$4:$L$4,'5.4'!$M$4:$U$4)</c:f>
              <c:strCache>
                <c:ptCount val="18"/>
                <c:pt idx="0">
                  <c:v>1999-2001</c:v>
                </c:pt>
                <c:pt idx="1">
                  <c:v>2000-2002</c:v>
                </c:pt>
                <c:pt idx="2">
                  <c:v>2001-2003</c:v>
                </c:pt>
                <c:pt idx="3">
                  <c:v>2002-2004</c:v>
                </c:pt>
                <c:pt idx="4">
                  <c:v>2003-2005</c:v>
                </c:pt>
                <c:pt idx="5">
                  <c:v>2004-2006</c:v>
                </c:pt>
                <c:pt idx="6">
                  <c:v>2005-2007</c:v>
                </c:pt>
                <c:pt idx="7">
                  <c:v>2006-2008</c:v>
                </c:pt>
                <c:pt idx="8">
                  <c:v>2007-2009</c:v>
                </c:pt>
                <c:pt idx="9">
                  <c:v>2008-2010</c:v>
                </c:pt>
                <c:pt idx="10">
                  <c:v>2009-2011</c:v>
                </c:pt>
                <c:pt idx="11">
                  <c:v>2010-2012</c:v>
                </c:pt>
                <c:pt idx="12">
                  <c:v>2011-2013</c:v>
                </c:pt>
                <c:pt idx="13">
                  <c:v>2012-2014</c:v>
                </c:pt>
                <c:pt idx="14">
                  <c:v>2013-2015</c:v>
                </c:pt>
                <c:pt idx="15">
                  <c:v>2014-2016</c:v>
                </c:pt>
                <c:pt idx="16">
                  <c:v>2015-2017</c:v>
                </c:pt>
                <c:pt idx="17">
                  <c:v>2016-2018</c:v>
                </c:pt>
              </c:strCache>
            </c:strRef>
          </c:cat>
          <c:val>
            <c:numRef>
              <c:f>('5.4'!$D$6:$L$6,'5.4'!$M$6:$U$6)</c:f>
              <c:numCache>
                <c:formatCode>0%</c:formatCode>
                <c:ptCount val="18"/>
                <c:pt idx="0">
                  <c:v>0.20040899795501022</c:v>
                </c:pt>
                <c:pt idx="1">
                  <c:v>0.2</c:v>
                </c:pt>
                <c:pt idx="2">
                  <c:v>0.19583333333333333</c:v>
                </c:pt>
                <c:pt idx="3">
                  <c:v>0.19106957424714435</c:v>
                </c:pt>
                <c:pt idx="4">
                  <c:v>0.18690601900739176</c:v>
                </c:pt>
                <c:pt idx="5">
                  <c:v>0.18299246501614638</c:v>
                </c:pt>
                <c:pt idx="6">
                  <c:v>0.18191603875134554</c:v>
                </c:pt>
                <c:pt idx="7">
                  <c:v>0.17818574514038876</c:v>
                </c:pt>
                <c:pt idx="8">
                  <c:v>0.18161925601750548</c:v>
                </c:pt>
                <c:pt idx="9">
                  <c:v>0.17237569060773481</c:v>
                </c:pt>
                <c:pt idx="10">
                  <c:v>0.16666666666666666</c:v>
                </c:pt>
                <c:pt idx="11">
                  <c:v>0.16778523489932887</c:v>
                </c:pt>
                <c:pt idx="12">
                  <c:v>0.1767337807606264</c:v>
                </c:pt>
                <c:pt idx="13">
                  <c:v>0.18</c:v>
                </c:pt>
                <c:pt idx="14">
                  <c:v>0.18312985571587126</c:v>
                </c:pt>
                <c:pt idx="15">
                  <c:v>0.18840579710144928</c:v>
                </c:pt>
                <c:pt idx="16">
                  <c:v>0.2</c:v>
                </c:pt>
                <c:pt idx="17">
                  <c:v>0.19</c:v>
                </c:pt>
              </c:numCache>
            </c:numRef>
          </c:val>
          <c:smooth val="0"/>
        </c:ser>
        <c:ser>
          <c:idx val="2"/>
          <c:order val="2"/>
          <c:tx>
            <c:strRef>
              <c:f>'5.4'!$A$7</c:f>
              <c:strCache>
                <c:ptCount val="1"/>
                <c:pt idx="0">
                  <c:v>Public transport</c:v>
                </c:pt>
              </c:strCache>
            </c:strRef>
          </c:tx>
          <c:spPr>
            <a:ln w="28575" cap="rnd">
              <a:solidFill>
                <a:srgbClr val="6BAED6"/>
              </a:solidFill>
              <a:round/>
            </a:ln>
            <a:effectLst/>
          </c:spPr>
          <c:marker>
            <c:symbol val="none"/>
          </c:marker>
          <c:cat>
            <c:strRef>
              <c:f>('5.4'!$D$4:$L$4,'5.4'!$M$4:$U$4)</c:f>
              <c:strCache>
                <c:ptCount val="18"/>
                <c:pt idx="0">
                  <c:v>1999-2001</c:v>
                </c:pt>
                <c:pt idx="1">
                  <c:v>2000-2002</c:v>
                </c:pt>
                <c:pt idx="2">
                  <c:v>2001-2003</c:v>
                </c:pt>
                <c:pt idx="3">
                  <c:v>2002-2004</c:v>
                </c:pt>
                <c:pt idx="4">
                  <c:v>2003-2005</c:v>
                </c:pt>
                <c:pt idx="5">
                  <c:v>2004-2006</c:v>
                </c:pt>
                <c:pt idx="6">
                  <c:v>2005-2007</c:v>
                </c:pt>
                <c:pt idx="7">
                  <c:v>2006-2008</c:v>
                </c:pt>
                <c:pt idx="8">
                  <c:v>2007-2009</c:v>
                </c:pt>
                <c:pt idx="9">
                  <c:v>2008-2010</c:v>
                </c:pt>
                <c:pt idx="10">
                  <c:v>2009-2011</c:v>
                </c:pt>
                <c:pt idx="11">
                  <c:v>2010-2012</c:v>
                </c:pt>
                <c:pt idx="12">
                  <c:v>2011-2013</c:v>
                </c:pt>
                <c:pt idx="13">
                  <c:v>2012-2014</c:v>
                </c:pt>
                <c:pt idx="14">
                  <c:v>2013-2015</c:v>
                </c:pt>
                <c:pt idx="15">
                  <c:v>2014-2016</c:v>
                </c:pt>
                <c:pt idx="16">
                  <c:v>2015-2017</c:v>
                </c:pt>
                <c:pt idx="17">
                  <c:v>2016-2018</c:v>
                </c:pt>
              </c:strCache>
            </c:strRef>
          </c:cat>
          <c:val>
            <c:numRef>
              <c:f>('5.4'!$D$7:$L$7,'5.4'!$M$7:$U$7)</c:f>
              <c:numCache>
                <c:formatCode>0%</c:formatCode>
                <c:ptCount val="18"/>
                <c:pt idx="0">
                  <c:v>6.0327198364008183E-2</c:v>
                </c:pt>
                <c:pt idx="1">
                  <c:v>5.6701030927835051E-2</c:v>
                </c:pt>
                <c:pt idx="2">
                  <c:v>5.6250000000000001E-2</c:v>
                </c:pt>
                <c:pt idx="3">
                  <c:v>5.6074766355140186E-2</c:v>
                </c:pt>
                <c:pt idx="4">
                  <c:v>5.8078141499472019E-2</c:v>
                </c:pt>
                <c:pt idx="5">
                  <c:v>5.8127018299246498E-2</c:v>
                </c:pt>
                <c:pt idx="6">
                  <c:v>5.4897739504843918E-2</c:v>
                </c:pt>
                <c:pt idx="7">
                  <c:v>5.183585313174946E-2</c:v>
                </c:pt>
                <c:pt idx="8">
                  <c:v>5.689277899343545E-2</c:v>
                </c:pt>
                <c:pt idx="9">
                  <c:v>5.3038674033149172E-2</c:v>
                </c:pt>
                <c:pt idx="10">
                  <c:v>5.4809843400447429E-2</c:v>
                </c:pt>
                <c:pt idx="11">
                  <c:v>5.0335570469798654E-2</c:v>
                </c:pt>
                <c:pt idx="12">
                  <c:v>5.145413870246085E-2</c:v>
                </c:pt>
                <c:pt idx="13">
                  <c:v>5.145413870246085E-2</c:v>
                </c:pt>
                <c:pt idx="14">
                  <c:v>4.9944506104328525E-2</c:v>
                </c:pt>
                <c:pt idx="15">
                  <c:v>4.6822742474916385E-2</c:v>
                </c:pt>
                <c:pt idx="16">
                  <c:v>0.05</c:v>
                </c:pt>
                <c:pt idx="17">
                  <c:v>0.05</c:v>
                </c:pt>
              </c:numCache>
            </c:numRef>
          </c:val>
          <c:smooth val="0"/>
        </c:ser>
        <c:dLbls>
          <c:showLegendKey val="0"/>
          <c:showVal val="0"/>
          <c:showCatName val="0"/>
          <c:showSerName val="0"/>
          <c:showPercent val="0"/>
          <c:showBubbleSize val="0"/>
        </c:dLbls>
        <c:smooth val="0"/>
        <c:axId val="536316264"/>
        <c:axId val="536318616"/>
      </c:lineChart>
      <c:catAx>
        <c:axId val="536316264"/>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6318616"/>
        <c:crosses val="autoZero"/>
        <c:auto val="1"/>
        <c:lblAlgn val="ctr"/>
        <c:lblOffset val="100"/>
        <c:noMultiLvlLbl val="0"/>
      </c:catAx>
      <c:valAx>
        <c:axId val="5363186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baseline="0">
                    <a:effectLst/>
                  </a:rPr>
                  <a:t>proportion of journeys</a:t>
                </a:r>
                <a:endParaRPr lang="en-GB" sz="1000">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6316264"/>
        <c:crosses val="autoZero"/>
        <c:crossBetween val="between"/>
      </c:valAx>
      <c:spPr>
        <a:noFill/>
        <a:ln>
          <a:noFill/>
        </a:ln>
        <a:effectLst/>
      </c:spPr>
    </c:plotArea>
    <c:legend>
      <c:legendPos val="r"/>
      <c:layout>
        <c:manualLayout>
          <c:xMode val="edge"/>
          <c:yMode val="edge"/>
          <c:x val="6.1079711310646732E-2"/>
          <c:y val="5.4795419295991826E-2"/>
          <c:w val="0.91286665067661676"/>
          <c:h val="0.178739530770575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chemeClr val="tx2"/>
                </a:solidFill>
              </a:defRPr>
            </a:pPr>
            <a:r>
              <a:rPr lang="en-GB" sz="1100">
                <a:solidFill>
                  <a:schemeClr val="tx2"/>
                </a:solidFill>
              </a:rPr>
              <a:t>Number</a:t>
            </a:r>
            <a:r>
              <a:rPr lang="en-GB" sz="1100" baseline="0">
                <a:solidFill>
                  <a:schemeClr val="tx2"/>
                </a:solidFill>
              </a:rPr>
              <a:t> of kilometres (millions) travelled by bus</a:t>
            </a:r>
          </a:p>
        </c:rich>
      </c:tx>
      <c:layout>
        <c:manualLayout>
          <c:xMode val="edge"/>
          <c:yMode val="edge"/>
          <c:x val="0.27134826388889177"/>
          <c:y val="3.589888888888889E-2"/>
        </c:manualLayout>
      </c:layout>
      <c:overlay val="0"/>
    </c:title>
    <c:autoTitleDeleted val="0"/>
    <c:plotArea>
      <c:layout>
        <c:manualLayout>
          <c:layoutTarget val="inner"/>
          <c:xMode val="edge"/>
          <c:yMode val="edge"/>
          <c:x val="0.11678033740206265"/>
          <c:y val="0.16583569235148773"/>
          <c:w val="0.85595820039223725"/>
          <c:h val="0.66553396545021126"/>
        </c:manualLayout>
      </c:layout>
      <c:lineChart>
        <c:grouping val="standard"/>
        <c:varyColors val="0"/>
        <c:ser>
          <c:idx val="0"/>
          <c:order val="0"/>
          <c:marker>
            <c:symbol val="none"/>
          </c:marker>
          <c:cat>
            <c:strRef>
              <c:f>('5.5'!$D$4:$M$4,'5.5'!$N$4:$V$4)</c:f>
              <c:strCache>
                <c:ptCount val="19"/>
                <c:pt idx="0">
                  <c:v>1999-00</c:v>
                </c:pt>
                <c:pt idx="1">
                  <c:v>2000-01</c:v>
                </c:pt>
                <c:pt idx="2">
                  <c:v>2001-02</c:v>
                </c:pt>
                <c:pt idx="3">
                  <c:v>2002-03</c:v>
                </c:pt>
                <c:pt idx="4">
                  <c:v>2003-04</c:v>
                </c:pt>
                <c:pt idx="5">
                  <c:v>2004-05</c:v>
                </c:pt>
                <c:pt idx="6">
                  <c:v>2005-06</c:v>
                </c:pt>
                <c:pt idx="7">
                  <c:v>2006-07</c:v>
                </c:pt>
                <c:pt idx="8">
                  <c:v>2007-08</c:v>
                </c:pt>
                <c:pt idx="9">
                  <c:v>2008-09</c:v>
                </c:pt>
                <c:pt idx="10">
                  <c:v>2009-10</c:v>
                </c:pt>
                <c:pt idx="11">
                  <c:v>2010-11</c:v>
                </c:pt>
                <c:pt idx="12">
                  <c:v>2011-12</c:v>
                </c:pt>
                <c:pt idx="13">
                  <c:v>2012-13</c:v>
                </c:pt>
                <c:pt idx="14">
                  <c:v>2013-14</c:v>
                </c:pt>
                <c:pt idx="15">
                  <c:v>2014-15</c:v>
                </c:pt>
                <c:pt idx="16">
                  <c:v>2015-16</c:v>
                </c:pt>
                <c:pt idx="17">
                  <c:v>2016-17</c:v>
                </c:pt>
                <c:pt idx="18">
                  <c:v>2017-18</c:v>
                </c:pt>
              </c:strCache>
            </c:strRef>
          </c:cat>
          <c:val>
            <c:numRef>
              <c:f>('5.5'!$D$6:$M$6,'5.5'!$N$6:$V$6)</c:f>
              <c:numCache>
                <c:formatCode>0.0</c:formatCode>
                <c:ptCount val="19"/>
                <c:pt idx="0">
                  <c:v>68.5</c:v>
                </c:pt>
                <c:pt idx="1">
                  <c:v>66.7</c:v>
                </c:pt>
                <c:pt idx="2">
                  <c:v>66.8</c:v>
                </c:pt>
                <c:pt idx="3">
                  <c:v>67.8</c:v>
                </c:pt>
                <c:pt idx="4">
                  <c:v>68.2</c:v>
                </c:pt>
                <c:pt idx="5">
                  <c:v>68.400000000000006</c:v>
                </c:pt>
                <c:pt idx="6">
                  <c:v>67.7</c:v>
                </c:pt>
                <c:pt idx="7">
                  <c:v>69.900000000000006</c:v>
                </c:pt>
                <c:pt idx="8">
                  <c:v>73.3</c:v>
                </c:pt>
                <c:pt idx="9">
                  <c:v>73.600000000000009</c:v>
                </c:pt>
                <c:pt idx="10">
                  <c:v>73.099999999999994</c:v>
                </c:pt>
                <c:pt idx="11">
                  <c:v>69.7</c:v>
                </c:pt>
                <c:pt idx="12">
                  <c:v>67.5</c:v>
                </c:pt>
                <c:pt idx="13">
                  <c:v>69.5</c:v>
                </c:pt>
                <c:pt idx="14">
                  <c:v>69.5</c:v>
                </c:pt>
                <c:pt idx="15">
                  <c:v>67.8</c:v>
                </c:pt>
                <c:pt idx="16">
                  <c:v>66</c:v>
                </c:pt>
                <c:pt idx="17" formatCode="General">
                  <c:v>65.8</c:v>
                </c:pt>
                <c:pt idx="18" formatCode="General">
                  <c:v>66.7</c:v>
                </c:pt>
              </c:numCache>
            </c:numRef>
          </c:val>
          <c:smooth val="0"/>
          <c:extLst>
            <c:ext xmlns:c15="http://schemas.microsoft.com/office/drawing/2012/chart" uri="{02D57815-91ED-43cb-92C2-25804820EDAC}">
              <c15:filteredSeriesTitle>
                <c15:tx>
                  <c:strRef>
                    <c:extLst>
                      <c:ext uri="{02D57815-91ED-43cb-92C2-25804820EDAC}">
                        <c15:formulaRef>
                          <c15:sqref>'5.5'!#REF!</c15:sqref>
                        </c15:formulaRef>
                      </c:ext>
                    </c:extLst>
                    <c:strCache>
                      <c:ptCount val="1"/>
                      <c:pt idx="0">
                        <c:v>#REF!</c:v>
                      </c:pt>
                    </c:strCache>
                  </c:strRef>
                </c15:tx>
              </c15:filteredSeriesTitle>
            </c:ext>
          </c:extLst>
        </c:ser>
        <c:dLbls>
          <c:showLegendKey val="0"/>
          <c:showVal val="0"/>
          <c:showCatName val="0"/>
          <c:showSerName val="0"/>
          <c:showPercent val="0"/>
          <c:showBubbleSize val="0"/>
        </c:dLbls>
        <c:smooth val="0"/>
        <c:axId val="536314696"/>
        <c:axId val="536317048"/>
      </c:lineChart>
      <c:catAx>
        <c:axId val="536314696"/>
        <c:scaling>
          <c:orientation val="minMax"/>
        </c:scaling>
        <c:delete val="0"/>
        <c:axPos val="b"/>
        <c:numFmt formatCode="General" sourceLinked="0"/>
        <c:majorTickMark val="out"/>
        <c:minorTickMark val="none"/>
        <c:tickLblPos val="nextTo"/>
        <c:crossAx val="536317048"/>
        <c:crosses val="autoZero"/>
        <c:auto val="1"/>
        <c:lblAlgn val="ctr"/>
        <c:lblOffset val="100"/>
        <c:noMultiLvlLbl val="0"/>
      </c:catAx>
      <c:valAx>
        <c:axId val="536317048"/>
        <c:scaling>
          <c:orientation val="minMax"/>
          <c:min val="0"/>
        </c:scaling>
        <c:delete val="0"/>
        <c:axPos val="l"/>
        <c:majorGridlines/>
        <c:title>
          <c:tx>
            <c:rich>
              <a:bodyPr rot="-5400000" vert="horz"/>
              <a:lstStyle/>
              <a:p>
                <a:pPr>
                  <a:defRPr/>
                </a:pPr>
                <a:r>
                  <a:rPr lang="en-GB" b="0"/>
                  <a:t>passenger</a:t>
                </a:r>
                <a:r>
                  <a:rPr lang="en-GB" b="0" baseline="0"/>
                  <a:t> </a:t>
                </a:r>
                <a:r>
                  <a:rPr lang="en-GB" b="0"/>
                  <a:t>journeys (millions)</a:t>
                </a:r>
              </a:p>
            </c:rich>
          </c:tx>
          <c:layout>
            <c:manualLayout>
              <c:xMode val="edge"/>
              <c:yMode val="edge"/>
              <c:x val="1.4869888475836441E-2"/>
              <c:y val="0.34062879180432887"/>
            </c:manualLayout>
          </c:layout>
          <c:overlay val="0"/>
        </c:title>
        <c:numFmt formatCode="0" sourceLinked="0"/>
        <c:majorTickMark val="out"/>
        <c:minorTickMark val="none"/>
        <c:tickLblPos val="nextTo"/>
        <c:crossAx val="536314696"/>
        <c:crosses val="autoZero"/>
        <c:crossBetween val="between"/>
        <c:majorUnit val="20"/>
      </c:valAx>
    </c:plotArea>
    <c:plotVisOnly val="1"/>
    <c:dispBlanksAs val="gap"/>
    <c:showDLblsOverMax val="0"/>
  </c:chart>
  <c:spPr>
    <a:ln>
      <a:noFill/>
    </a:ln>
  </c:spPr>
  <c:printSettings>
    <c:headerFooter/>
    <c:pageMargins b="0.75000000000000955" l="0.70000000000000062" r="0.70000000000000062" t="0.750000000000009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GB" sz="1100">
                <a:solidFill>
                  <a:schemeClr val="tx2"/>
                </a:solidFill>
              </a:rPr>
              <a:t>Number of plug-in cars, vans and quadricycles</a:t>
            </a:r>
            <a:r>
              <a:rPr lang="en-GB" sz="1100" baseline="0">
                <a:solidFill>
                  <a:schemeClr val="tx2"/>
                </a:solidFill>
              </a:rPr>
              <a:t> </a:t>
            </a:r>
            <a:r>
              <a:rPr lang="en-GB" sz="1100">
                <a:solidFill>
                  <a:schemeClr val="tx2"/>
                </a:solidFill>
              </a:rPr>
              <a:t>licensed by the end of quarter</a:t>
            </a:r>
          </a:p>
        </c:rich>
      </c:tx>
      <c:overlay val="0"/>
    </c:title>
    <c:autoTitleDeleted val="0"/>
    <c:plotArea>
      <c:layout/>
      <c:barChart>
        <c:barDir val="col"/>
        <c:grouping val="clustered"/>
        <c:varyColors val="0"/>
        <c:ser>
          <c:idx val="0"/>
          <c:order val="0"/>
          <c:tx>
            <c:strRef>
              <c:f>'5.7'!$A$6</c:f>
              <c:strCache>
                <c:ptCount val="1"/>
                <c:pt idx="0">
                  <c:v>Northern Ireland</c:v>
                </c:pt>
              </c:strCache>
            </c:strRef>
          </c:tx>
          <c:invertIfNegative val="0"/>
          <c:cat>
            <c:multiLvlStrRef>
              <c:f>('5.7'!$C$4:$Q$5,'5.7'!$R$4:$AF$5)</c:f>
              <c:multiLvlStrCache>
                <c:ptCount val="30"/>
                <c:lvl>
                  <c:pt idx="0">
                    <c:v>Q4</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pt idx="17">
                    <c:v>Q1</c:v>
                  </c:pt>
                  <c:pt idx="18">
                    <c:v>Q2</c:v>
                  </c:pt>
                  <c:pt idx="19">
                    <c:v>Q3</c:v>
                  </c:pt>
                  <c:pt idx="20">
                    <c:v>Q4</c:v>
                  </c:pt>
                  <c:pt idx="21">
                    <c:v>Q1</c:v>
                  </c:pt>
                  <c:pt idx="22">
                    <c:v>Q2</c:v>
                  </c:pt>
                  <c:pt idx="23">
                    <c:v>Q3</c:v>
                  </c:pt>
                  <c:pt idx="24">
                    <c:v>Q4</c:v>
                  </c:pt>
                  <c:pt idx="25">
                    <c:v>Q1</c:v>
                  </c:pt>
                  <c:pt idx="26">
                    <c:v>Q2</c:v>
                  </c:pt>
                  <c:pt idx="27">
                    <c:v>Q3</c:v>
                  </c:pt>
                  <c:pt idx="28">
                    <c:v>Q4</c:v>
                  </c:pt>
                  <c:pt idx="29">
                    <c:v>Q1</c:v>
                  </c:pt>
                </c:lvl>
                <c:lvl>
                  <c:pt idx="0">
                    <c:v>2011</c:v>
                  </c:pt>
                  <c:pt idx="1">
                    <c:v>2012</c:v>
                  </c:pt>
                  <c:pt idx="2">
                    <c:v>2012</c:v>
                  </c:pt>
                  <c:pt idx="3">
                    <c:v>2012</c:v>
                  </c:pt>
                  <c:pt idx="4">
                    <c:v>2012</c:v>
                  </c:pt>
                  <c:pt idx="5">
                    <c:v>2013</c:v>
                  </c:pt>
                  <c:pt idx="6">
                    <c:v>2013</c:v>
                  </c:pt>
                  <c:pt idx="7">
                    <c:v>2013</c:v>
                  </c:pt>
                  <c:pt idx="8">
                    <c:v>2013</c:v>
                  </c:pt>
                  <c:pt idx="9">
                    <c:v>2014</c:v>
                  </c:pt>
                  <c:pt idx="10">
                    <c:v>2014</c:v>
                  </c:pt>
                  <c:pt idx="11">
                    <c:v>2014</c:v>
                  </c:pt>
                  <c:pt idx="12">
                    <c:v>2014</c:v>
                  </c:pt>
                  <c:pt idx="13">
                    <c:v>2015</c:v>
                  </c:pt>
                  <c:pt idx="14">
                    <c:v>2015</c:v>
                  </c:pt>
                  <c:pt idx="15">
                    <c:v>2015</c:v>
                  </c:pt>
                  <c:pt idx="16">
                    <c:v>2015</c:v>
                  </c:pt>
                  <c:pt idx="17">
                    <c:v>2016</c:v>
                  </c:pt>
                  <c:pt idx="18">
                    <c:v>2016</c:v>
                  </c:pt>
                  <c:pt idx="19">
                    <c:v>2016</c:v>
                  </c:pt>
                  <c:pt idx="20">
                    <c:v>2016</c:v>
                  </c:pt>
                  <c:pt idx="21">
                    <c:v>2017</c:v>
                  </c:pt>
                  <c:pt idx="22">
                    <c:v>2017</c:v>
                  </c:pt>
                  <c:pt idx="23">
                    <c:v>2017</c:v>
                  </c:pt>
                  <c:pt idx="24">
                    <c:v>2017</c:v>
                  </c:pt>
                  <c:pt idx="25">
                    <c:v>2018</c:v>
                  </c:pt>
                  <c:pt idx="26">
                    <c:v>2018</c:v>
                  </c:pt>
                  <c:pt idx="27">
                    <c:v>2018</c:v>
                  </c:pt>
                  <c:pt idx="28">
                    <c:v>2018</c:v>
                  </c:pt>
                  <c:pt idx="29">
                    <c:v>2019</c:v>
                  </c:pt>
                </c:lvl>
              </c:multiLvlStrCache>
            </c:multiLvlStrRef>
          </c:cat>
          <c:val>
            <c:numRef>
              <c:f>('5.7'!$C$6:$Q$6,'5.7'!$R$6:$AF$6)</c:f>
              <c:numCache>
                <c:formatCode>#,##0</c:formatCode>
                <c:ptCount val="30"/>
                <c:pt idx="0">
                  <c:v>22</c:v>
                </c:pt>
                <c:pt idx="1">
                  <c:v>26</c:v>
                </c:pt>
                <c:pt idx="2">
                  <c:v>42</c:v>
                </c:pt>
                <c:pt idx="3">
                  <c:v>65</c:v>
                </c:pt>
                <c:pt idx="4">
                  <c:v>76</c:v>
                </c:pt>
                <c:pt idx="5">
                  <c:v>94</c:v>
                </c:pt>
                <c:pt idx="6">
                  <c:v>127</c:v>
                </c:pt>
                <c:pt idx="7">
                  <c:v>145</c:v>
                </c:pt>
                <c:pt idx="8">
                  <c:v>162</c:v>
                </c:pt>
                <c:pt idx="9">
                  <c:v>189</c:v>
                </c:pt>
                <c:pt idx="10">
                  <c:v>227</c:v>
                </c:pt>
                <c:pt idx="11">
                  <c:v>296</c:v>
                </c:pt>
                <c:pt idx="12">
                  <c:v>385</c:v>
                </c:pt>
                <c:pt idx="13">
                  <c:v>508</c:v>
                </c:pt>
                <c:pt idx="14">
                  <c:v>627</c:v>
                </c:pt>
                <c:pt idx="15">
                  <c:v>726</c:v>
                </c:pt>
                <c:pt idx="16">
                  <c:v>821</c:v>
                </c:pt>
                <c:pt idx="17">
                  <c:v>977</c:v>
                </c:pt>
                <c:pt idx="18">
                  <c:v>1065</c:v>
                </c:pt>
                <c:pt idx="19">
                  <c:v>1205</c:v>
                </c:pt>
                <c:pt idx="20">
                  <c:v>1323</c:v>
                </c:pt>
                <c:pt idx="21">
                  <c:v>1477</c:v>
                </c:pt>
                <c:pt idx="22">
                  <c:v>1571</c:v>
                </c:pt>
                <c:pt idx="23">
                  <c:v>1710</c:v>
                </c:pt>
                <c:pt idx="24">
                  <c:v>1874</c:v>
                </c:pt>
                <c:pt idx="25">
                  <c:v>2030</c:v>
                </c:pt>
                <c:pt idx="26">
                  <c:v>2207</c:v>
                </c:pt>
                <c:pt idx="27">
                  <c:v>2353</c:v>
                </c:pt>
                <c:pt idx="28">
                  <c:v>2447</c:v>
                </c:pt>
                <c:pt idx="29">
                  <c:v>2606</c:v>
                </c:pt>
              </c:numCache>
            </c:numRef>
          </c:val>
        </c:ser>
        <c:dLbls>
          <c:showLegendKey val="0"/>
          <c:showVal val="0"/>
          <c:showCatName val="0"/>
          <c:showSerName val="0"/>
          <c:showPercent val="0"/>
          <c:showBubbleSize val="0"/>
        </c:dLbls>
        <c:gapWidth val="50"/>
        <c:axId val="536317832"/>
        <c:axId val="536315088"/>
      </c:barChart>
      <c:catAx>
        <c:axId val="536317832"/>
        <c:scaling>
          <c:orientation val="minMax"/>
        </c:scaling>
        <c:delete val="0"/>
        <c:axPos val="b"/>
        <c:numFmt formatCode="General" sourceLinked="0"/>
        <c:majorTickMark val="out"/>
        <c:minorTickMark val="none"/>
        <c:tickLblPos val="nextTo"/>
        <c:spPr>
          <a:ln>
            <a:noFill/>
          </a:ln>
        </c:spPr>
        <c:txPr>
          <a:bodyPr rot="0"/>
          <a:lstStyle/>
          <a:p>
            <a:pPr>
              <a:defRPr/>
            </a:pPr>
            <a:endParaRPr lang="en-US"/>
          </a:p>
        </c:txPr>
        <c:crossAx val="536315088"/>
        <c:crosses val="autoZero"/>
        <c:auto val="1"/>
        <c:lblAlgn val="ctr"/>
        <c:lblOffset val="100"/>
        <c:noMultiLvlLbl val="0"/>
      </c:catAx>
      <c:valAx>
        <c:axId val="536315088"/>
        <c:scaling>
          <c:orientation val="minMax"/>
        </c:scaling>
        <c:delete val="0"/>
        <c:axPos val="l"/>
        <c:majorGridlines/>
        <c:numFmt formatCode="#,##0" sourceLinked="1"/>
        <c:majorTickMark val="out"/>
        <c:minorTickMark val="none"/>
        <c:tickLblPos val="nextTo"/>
        <c:crossAx val="536317832"/>
        <c:crosses val="autoZero"/>
        <c:crossBetween val="between"/>
        <c:majorUnit val="200"/>
      </c:valAx>
    </c:plotArea>
    <c:plotVisOnly val="1"/>
    <c:dispBlanksAs val="gap"/>
    <c:showDLblsOverMax val="0"/>
  </c:chart>
  <c:spPr>
    <a:ln>
      <a:noFill/>
    </a:ln>
  </c:spPr>
  <c:printSettings>
    <c:headerFooter/>
    <c:pageMargins b="0.75000000000000622" l="0.70000000000000062" r="0.70000000000000062" t="0.75000000000000622"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140250</xdr:colOff>
      <xdr:row>1</xdr:row>
      <xdr:rowOff>0</xdr:rowOff>
    </xdr:to>
    <xdr:graphicFrame macro="">
      <xdr:nvGraphicFramePr>
        <xdr:cNvPr id="42" name="Chart 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0.81207</cdr:x>
      <cdr:y>0.74628</cdr:y>
    </cdr:from>
    <cdr:to>
      <cdr:x>0.97082</cdr:x>
      <cdr:y>0.85211</cdr:y>
    </cdr:to>
    <cdr:sp macro="" textlink="">
      <cdr:nvSpPr>
        <cdr:cNvPr id="2" name="TextBox 1"/>
        <cdr:cNvSpPr txBox="1"/>
      </cdr:nvSpPr>
      <cdr:spPr>
        <a:xfrm xmlns:a="http://schemas.openxmlformats.org/drawingml/2006/main">
          <a:off x="4677518" y="2686592"/>
          <a:ext cx="914400" cy="380988"/>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r"/>
          <a:r>
            <a:rPr lang="en-GB" sz="1000" b="1">
              <a:solidFill>
                <a:schemeClr val="tx2"/>
              </a:solidFill>
            </a:rPr>
            <a:t>Coal</a:t>
          </a:r>
        </a:p>
      </cdr:txBody>
    </cdr:sp>
  </cdr:relSizeAnchor>
  <cdr:relSizeAnchor xmlns:cdr="http://schemas.openxmlformats.org/drawingml/2006/chartDrawing">
    <cdr:from>
      <cdr:x>0.84125</cdr:x>
      <cdr:y>0.36341</cdr:y>
    </cdr:from>
    <cdr:to>
      <cdr:x>1</cdr:x>
      <cdr:y>0.43812</cdr:y>
    </cdr:to>
    <cdr:sp macro="" textlink="">
      <cdr:nvSpPr>
        <cdr:cNvPr id="3" name="TextBox 2"/>
        <cdr:cNvSpPr txBox="1"/>
      </cdr:nvSpPr>
      <cdr:spPr>
        <a:xfrm xmlns:a="http://schemas.openxmlformats.org/drawingml/2006/main">
          <a:off x="4845600" y="1308280"/>
          <a:ext cx="914400" cy="26895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000" b="1">
              <a:solidFill>
                <a:schemeClr val="tx2">
                  <a:lumMod val="60000"/>
                  <a:lumOff val="40000"/>
                </a:schemeClr>
              </a:solidFill>
            </a:rPr>
            <a:t>Natural gas</a:t>
          </a:r>
        </a:p>
      </cdr:txBody>
    </cdr:sp>
  </cdr:relSizeAnchor>
  <cdr:relSizeAnchor xmlns:cdr="http://schemas.openxmlformats.org/drawingml/2006/chartDrawing">
    <cdr:from>
      <cdr:x>0.78694</cdr:x>
      <cdr:y>0.50038</cdr:y>
    </cdr:from>
    <cdr:to>
      <cdr:x>0.97759</cdr:x>
      <cdr:y>0.59688</cdr:y>
    </cdr:to>
    <cdr:sp macro="" textlink="">
      <cdr:nvSpPr>
        <cdr:cNvPr id="4" name="TextBox 3"/>
        <cdr:cNvSpPr txBox="1"/>
      </cdr:nvSpPr>
      <cdr:spPr>
        <a:xfrm xmlns:a="http://schemas.openxmlformats.org/drawingml/2006/main">
          <a:off x="4532795" y="1801350"/>
          <a:ext cx="1098144" cy="347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b="1">
              <a:solidFill>
                <a:schemeClr val="tx2">
                  <a:lumMod val="40000"/>
                  <a:lumOff val="60000"/>
                </a:schemeClr>
              </a:solidFill>
            </a:rPr>
            <a:t>Renewables</a:t>
          </a:r>
        </a:p>
      </cdr:txBody>
    </cdr:sp>
  </cdr:relSizeAnchor>
  <cdr:relSizeAnchor xmlns:cdr="http://schemas.openxmlformats.org/drawingml/2006/chartDrawing">
    <cdr:from>
      <cdr:x>0.81028</cdr:x>
      <cdr:y>0.81787</cdr:y>
    </cdr:from>
    <cdr:to>
      <cdr:x>0.96592</cdr:x>
      <cdr:y>0.88947</cdr:y>
    </cdr:to>
    <cdr:sp macro="" textlink="">
      <cdr:nvSpPr>
        <cdr:cNvPr id="5" name="TextBox 4"/>
        <cdr:cNvSpPr txBox="1"/>
      </cdr:nvSpPr>
      <cdr:spPr>
        <a:xfrm xmlns:a="http://schemas.openxmlformats.org/drawingml/2006/main">
          <a:off x="4667234" y="2944339"/>
          <a:ext cx="896486" cy="2577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b="1">
              <a:solidFill>
                <a:schemeClr val="tx2">
                  <a:lumMod val="60000"/>
                  <a:lumOff val="40000"/>
                </a:schemeClr>
              </a:solidFill>
            </a:rPr>
            <a:t>Oil</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273600</xdr:colOff>
      <xdr:row>1</xdr:row>
      <xdr:rowOff>0</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142875</xdr:colOff>
      <xdr:row>1</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0.06408</cdr:x>
      <cdr:y>0.58586</cdr:y>
    </cdr:from>
    <cdr:to>
      <cdr:x>0.63955</cdr:x>
      <cdr:y>0.65679</cdr:y>
    </cdr:to>
    <cdr:sp macro="" textlink="">
      <cdr:nvSpPr>
        <cdr:cNvPr id="2" name="TextBox 1"/>
        <cdr:cNvSpPr txBox="1"/>
      </cdr:nvSpPr>
      <cdr:spPr>
        <a:xfrm xmlns:a="http://schemas.openxmlformats.org/drawingml/2006/main">
          <a:off x="369077" y="2109106"/>
          <a:ext cx="3314707" cy="2553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000" b="1">
              <a:solidFill>
                <a:srgbClr val="08519C"/>
              </a:solidFill>
            </a:rPr>
            <a:t>Central heating solid fuel / electric</a:t>
          </a:r>
          <a:r>
            <a:rPr lang="en-GB" sz="1000" b="1" baseline="0">
              <a:solidFill>
                <a:srgbClr val="08519C"/>
              </a:solidFill>
            </a:rPr>
            <a:t> / dual fuel / other</a:t>
          </a:r>
          <a:endParaRPr lang="en-GB" sz="1000" b="1">
            <a:solidFill>
              <a:srgbClr val="08519C"/>
            </a:solidFill>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291353</xdr:colOff>
      <xdr:row>1</xdr:row>
      <xdr:rowOff>0</xdr:rowOff>
    </xdr:to>
    <xdr:graphicFrame macro="">
      <xdr:nvGraphicFramePr>
        <xdr:cNvPr id="35"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0.10293</cdr:x>
      <cdr:y>0.1793</cdr:y>
    </cdr:from>
    <cdr:to>
      <cdr:x>0.47262</cdr:x>
      <cdr:y>0.2374</cdr:y>
    </cdr:to>
    <cdr:sp macro="" textlink="">
      <cdr:nvSpPr>
        <cdr:cNvPr id="2" name="TextBox 1"/>
        <cdr:cNvSpPr txBox="1"/>
      </cdr:nvSpPr>
      <cdr:spPr>
        <a:xfrm xmlns:a="http://schemas.openxmlformats.org/drawingml/2006/main">
          <a:off x="602062" y="644950"/>
          <a:ext cx="2162532" cy="208998"/>
        </a:xfrm>
        <a:prstGeom xmlns:a="http://schemas.openxmlformats.org/drawingml/2006/main" prst="rect">
          <a:avLst/>
        </a:prstGeom>
        <a:noFill xmlns:a="http://schemas.openxmlformats.org/drawingml/2006/main"/>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1100" b="1" i="0" baseline="0">
              <a:solidFill>
                <a:srgbClr val="08519C"/>
              </a:solidFill>
              <a:effectLst/>
              <a:latin typeface="+mn-lt"/>
              <a:ea typeface="+mn-ea"/>
              <a:cs typeface="+mn-cs"/>
            </a:rPr>
            <a:t>Car, motorcycle &amp; private taxis</a:t>
          </a:r>
          <a:endParaRPr lang="en-GB">
            <a:solidFill>
              <a:srgbClr val="08519C"/>
            </a:solidFill>
            <a:effectLst/>
          </a:endParaRPr>
        </a:p>
        <a:p xmlns:a="http://schemas.openxmlformats.org/drawingml/2006/main">
          <a:endParaRPr lang="en-GB" sz="1100">
            <a:solidFill>
              <a:srgbClr val="08519C"/>
            </a:solidFill>
          </a:endParaRPr>
        </a:p>
      </cdr:txBody>
    </cdr:sp>
  </cdr:relSizeAnchor>
  <cdr:relSizeAnchor xmlns:cdr="http://schemas.openxmlformats.org/drawingml/2006/chartDrawing">
    <cdr:from>
      <cdr:x>0.09697</cdr:x>
      <cdr:y>0.56165</cdr:y>
    </cdr:from>
    <cdr:to>
      <cdr:x>0.4</cdr:x>
      <cdr:y>0.63589</cdr:y>
    </cdr:to>
    <cdr:sp macro="" textlink="">
      <cdr:nvSpPr>
        <cdr:cNvPr id="3" name="TextBox 2"/>
        <cdr:cNvSpPr txBox="1"/>
      </cdr:nvSpPr>
      <cdr:spPr>
        <a:xfrm xmlns:a="http://schemas.openxmlformats.org/drawingml/2006/main">
          <a:off x="537881" y="1949824"/>
          <a:ext cx="1680883" cy="25773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1100" b="1" i="0" baseline="0">
              <a:solidFill>
                <a:srgbClr val="3182BD"/>
              </a:solidFill>
              <a:effectLst/>
              <a:latin typeface="+mn-lt"/>
              <a:ea typeface="+mn-ea"/>
              <a:cs typeface="+mn-cs"/>
            </a:rPr>
            <a:t>Walking / cycling</a:t>
          </a:r>
          <a:endParaRPr lang="en-GB">
            <a:solidFill>
              <a:srgbClr val="3182BD"/>
            </a:solidFill>
            <a:effectLst/>
          </a:endParaRPr>
        </a:p>
        <a:p xmlns:a="http://schemas.openxmlformats.org/drawingml/2006/main">
          <a:endParaRPr lang="en-GB" sz="1100">
            <a:solidFill>
              <a:srgbClr val="3182BD"/>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254549</xdr:colOff>
      <xdr:row>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0</xdr:colOff>
      <xdr:row>1</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aei.beis.gov.uk/reports/reports?section_id=4" TargetMode="External"/><Relationship Id="rId1" Type="http://schemas.openxmlformats.org/officeDocument/2006/relationships/hyperlink" Target="https://www.ons.gov.uk/economy/grossvalueaddedgva/datasets/regionalgrossvalueaddedincomeapproach"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gov.uk/government/publications/crc-annual-report-publications-phases-1-and-2/crc-annual-report-publication-2017-to-2018"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gov.uk/government/publications/crc-annual-report-publications-phases-1-and-2/crc-annual-report-publication-2017-to-2018"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gov.uk/government/statistical-data-sets/veh02-licensed-cars"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naei.beis.gov.uk/reports/reports?section_id=4" TargetMode="External"/><Relationship Id="rId1" Type="http://schemas.openxmlformats.org/officeDocument/2006/relationships/hyperlink" Target="https://www.infrastructure-ni.gov.uk/publications/northern-ireland-road-safety-strategy-2020-annual-statistical-report-2018"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infrastructure-ni.gov.uk/publications/travel-survey-northern-ireland-tsni-headline-report-2016-2018"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6.bin"/><Relationship Id="rId1" Type="http://schemas.openxmlformats.org/officeDocument/2006/relationships/hyperlink" Target="https://www.infrastructure-ni.gov.uk/publications/travel-survey-northern-ireland-tsni-headline-report-2016-2018"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7.bin"/><Relationship Id="rId1" Type="http://schemas.openxmlformats.org/officeDocument/2006/relationships/hyperlink" Target="https://www.infrastructure-ni.gov.uk/publications/northern-ireland-transport-statistics-2017-2018"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gov.uk/government/statistics/vehicle-licensing-statistics-january-to-march-2019" TargetMode="External"/><Relationship Id="rId1" Type="http://schemas.openxmlformats.org/officeDocument/2006/relationships/hyperlink" Target="https://www.gov.uk/plug-in-car-van-grants/eligibility" TargetMode="External"/><Relationship Id="rId4"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naei.beis.gov.uk/reports/reports?section_id=4" TargetMode="External"/><Relationship Id="rId1" Type="http://schemas.openxmlformats.org/officeDocument/2006/relationships/hyperlink" Target="https://www.nisra.gov.uk/publications/2018-mid-year-population-estimates-northern-ireland"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daera-ni.gov.uk/publications/greenhouse-gas-emissions-northern-ireland-dairy-farms"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naei.beis.gov.uk/reports/reports?section_id=4" TargetMode="External"/><Relationship Id="rId1" Type="http://schemas.openxmlformats.org/officeDocument/2006/relationships/hyperlink" Target="https://www.nisra.gov.uk/publications/2018-mid-year-population-estimates-northern-ireland"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www.daera-ni.gov.uk/articles/northern-ireland-local-authority-collected-municipal-waste-management-statistic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naei.beis.gov.uk/reports/reports?section_id=4" TargetMode="External"/><Relationship Id="rId1" Type="http://schemas.openxmlformats.org/officeDocument/2006/relationships/hyperlink" Target="https://assets.publishing.service.gov.uk/government/uploads/system/uploads/attachment_data/file/770766/Regional_Electricity_Generation_and_Supply.pdf"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assets.publishing.service.gov.uk/government/uploads/system/uploads/attachment_data/file/770766/Regional_Electricity_Generation_and_Supply.pdf"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finance-ni.gov.uk/publications/annual-housing-stock-statistics" TargetMode="External"/><Relationship Id="rId1" Type="http://schemas.openxmlformats.org/officeDocument/2006/relationships/hyperlink" Target="https://naei.beis.gov.uk/reports/reports?section_id=4"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he.gov.uk/Working-With-Us/Research/House-Condition-Survey"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hyperlink" Target="https://www.nihe.gov.uk/Working-With-Us/Research/House-Condition-Survey"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hyperlink" Target="https://www.nihe.gov.uk/Working-With-Us/Research/House-Condition-Surve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6"/>
  <sheetViews>
    <sheetView showGridLines="0" tabSelected="1" zoomScaleNormal="100" workbookViewId="0"/>
  </sheetViews>
  <sheetFormatPr defaultColWidth="11.42578125" defaultRowHeight="15" x14ac:dyDescent="0.25"/>
  <cols>
    <col min="1" max="2" width="11.42578125" style="22"/>
    <col min="3" max="3" width="11.42578125" style="22" customWidth="1"/>
    <col min="4" max="4" width="11.42578125" style="22"/>
    <col min="5" max="25" width="11.42578125" style="22" customWidth="1"/>
    <col min="26" max="16384" width="11.42578125" style="22"/>
  </cols>
  <sheetData>
    <row r="1" spans="1:25" ht="15.75" x14ac:dyDescent="0.25">
      <c r="A1" s="101" t="s">
        <v>296</v>
      </c>
    </row>
    <row r="2" spans="1:25" ht="15.75" x14ac:dyDescent="0.25">
      <c r="A2" s="101" t="s">
        <v>191</v>
      </c>
    </row>
    <row r="3" spans="1:25" x14ac:dyDescent="0.25">
      <c r="A3" s="22" t="s">
        <v>266</v>
      </c>
    </row>
    <row r="4" spans="1:25" ht="15.75" x14ac:dyDescent="0.25">
      <c r="A4" s="110"/>
      <c r="B4" s="111"/>
      <c r="C4" s="111"/>
      <c r="D4" s="111" t="s">
        <v>20</v>
      </c>
      <c r="E4" s="112"/>
      <c r="F4" s="105">
        <v>1998</v>
      </c>
      <c r="G4" s="105">
        <v>1999</v>
      </c>
      <c r="H4" s="105">
        <v>2000</v>
      </c>
      <c r="I4" s="105">
        <v>2001</v>
      </c>
      <c r="J4" s="105">
        <v>2002</v>
      </c>
      <c r="K4" s="105">
        <v>2003</v>
      </c>
      <c r="L4" s="105">
        <v>2004</v>
      </c>
      <c r="M4" s="105">
        <v>2005</v>
      </c>
      <c r="N4" s="105">
        <v>2006</v>
      </c>
      <c r="O4" s="105">
        <v>2007</v>
      </c>
      <c r="P4" s="105">
        <v>2008</v>
      </c>
      <c r="Q4" s="105">
        <v>2009</v>
      </c>
      <c r="R4" s="105">
        <v>2010</v>
      </c>
      <c r="S4" s="105">
        <v>2011</v>
      </c>
      <c r="T4" s="105">
        <v>2012</v>
      </c>
      <c r="U4" s="105">
        <v>2013</v>
      </c>
      <c r="V4" s="105">
        <v>2014</v>
      </c>
      <c r="W4" s="105">
        <v>2015</v>
      </c>
      <c r="X4" s="105">
        <v>2016</v>
      </c>
      <c r="Y4" s="105">
        <v>2017</v>
      </c>
    </row>
    <row r="5" spans="1:25" ht="18.75" x14ac:dyDescent="0.25">
      <c r="A5" s="113" t="s">
        <v>127</v>
      </c>
      <c r="B5" s="114"/>
      <c r="C5" s="114"/>
      <c r="D5" s="115" t="s">
        <v>233</v>
      </c>
      <c r="E5" s="116"/>
      <c r="F5" s="106">
        <v>24696.543300080062</v>
      </c>
      <c r="G5" s="106">
        <v>25191.532016682435</v>
      </c>
      <c r="H5" s="106">
        <v>24891.743877360757</v>
      </c>
      <c r="I5" s="106">
        <v>25249.831064628634</v>
      </c>
      <c r="J5" s="106">
        <v>22878.728943378414</v>
      </c>
      <c r="K5" s="106">
        <v>23091.524132653456</v>
      </c>
      <c r="L5" s="106">
        <v>22973.605993561541</v>
      </c>
      <c r="M5" s="106">
        <v>23802.713985966766</v>
      </c>
      <c r="N5" s="106">
        <v>24108.596300388395</v>
      </c>
      <c r="O5" s="106">
        <v>22980.388000516468</v>
      </c>
      <c r="P5" s="106">
        <v>22596.13782719299</v>
      </c>
      <c r="Q5" s="106">
        <v>20868.055786935925</v>
      </c>
      <c r="R5" s="106">
        <v>21432.5712748154</v>
      </c>
      <c r="S5" s="106">
        <v>20192.18797132156</v>
      </c>
      <c r="T5" s="106">
        <v>20413.046342692203</v>
      </c>
      <c r="U5" s="106">
        <v>20612.478717806574</v>
      </c>
      <c r="V5" s="106">
        <v>19829.107493387655</v>
      </c>
      <c r="W5" s="106">
        <v>20276.997083662587</v>
      </c>
      <c r="X5" s="106">
        <v>20656.42394164783</v>
      </c>
      <c r="Y5" s="106">
        <v>19968.740452183603</v>
      </c>
    </row>
    <row r="6" spans="1:25" ht="15.75" x14ac:dyDescent="0.25">
      <c r="A6" s="117" t="s">
        <v>201</v>
      </c>
      <c r="B6" s="118"/>
      <c r="C6" s="118"/>
      <c r="D6" s="119" t="s">
        <v>28</v>
      </c>
      <c r="E6" s="120"/>
      <c r="F6" s="107">
        <v>19912</v>
      </c>
      <c r="G6" s="107">
        <v>20649</v>
      </c>
      <c r="H6" s="107">
        <v>22207</v>
      </c>
      <c r="I6" s="107">
        <v>23050</v>
      </c>
      <c r="J6" s="107">
        <v>23712</v>
      </c>
      <c r="K6" s="107">
        <v>25849</v>
      </c>
      <c r="L6" s="107">
        <v>27030</v>
      </c>
      <c r="M6" s="107">
        <v>28618</v>
      </c>
      <c r="N6" s="107">
        <v>30479</v>
      </c>
      <c r="O6" s="107">
        <v>31840</v>
      </c>
      <c r="P6" s="107">
        <v>32037</v>
      </c>
      <c r="Q6" s="107">
        <v>31572</v>
      </c>
      <c r="R6" s="107">
        <v>31862</v>
      </c>
      <c r="S6" s="107">
        <v>32608</v>
      </c>
      <c r="T6" s="107">
        <v>33921</v>
      </c>
      <c r="U6" s="107">
        <v>34668</v>
      </c>
      <c r="V6" s="107">
        <v>35534</v>
      </c>
      <c r="W6" s="107">
        <v>37086</v>
      </c>
      <c r="X6" s="107">
        <v>38532</v>
      </c>
      <c r="Y6" s="107">
        <v>39731</v>
      </c>
    </row>
    <row r="7" spans="1:25" ht="18.75" x14ac:dyDescent="0.25">
      <c r="A7" s="110" t="s">
        <v>192</v>
      </c>
      <c r="B7" s="111"/>
      <c r="C7" s="111"/>
      <c r="D7" s="111" t="s">
        <v>309</v>
      </c>
      <c r="E7" s="112"/>
      <c r="F7" s="108">
        <f>F5/F6</f>
        <v>1.2402844164363229</v>
      </c>
      <c r="G7" s="108">
        <f t="shared" ref="G7:M7" si="0">G5/G6</f>
        <v>1.2199879905410642</v>
      </c>
      <c r="H7" s="108">
        <f t="shared" si="0"/>
        <v>1.1208962884388147</v>
      </c>
      <c r="I7" s="108">
        <f t="shared" si="0"/>
        <v>1.0954373563830211</v>
      </c>
      <c r="J7" s="108">
        <f t="shared" si="0"/>
        <v>0.96485867676191017</v>
      </c>
      <c r="K7" s="108">
        <f t="shared" si="0"/>
        <v>0.89332369270197909</v>
      </c>
      <c r="L7" s="108">
        <f t="shared" si="0"/>
        <v>0.84992992946953538</v>
      </c>
      <c r="M7" s="108">
        <f t="shared" si="0"/>
        <v>0.8317392545239628</v>
      </c>
      <c r="N7" s="108">
        <f t="shared" ref="N7:U7" si="1">N5/N6</f>
        <v>0.79099039667930038</v>
      </c>
      <c r="O7" s="108">
        <f t="shared" si="1"/>
        <v>0.72174585428757754</v>
      </c>
      <c r="P7" s="108">
        <f t="shared" si="1"/>
        <v>0.70531378803236855</v>
      </c>
      <c r="Q7" s="108">
        <f t="shared" si="1"/>
        <v>0.66096717936576477</v>
      </c>
      <c r="R7" s="108">
        <f t="shared" si="1"/>
        <v>0.67266873626311596</v>
      </c>
      <c r="S7" s="108">
        <f t="shared" si="1"/>
        <v>0.61924030824710374</v>
      </c>
      <c r="T7" s="108">
        <f t="shared" si="1"/>
        <v>0.60178197407777489</v>
      </c>
      <c r="U7" s="108">
        <f t="shared" si="1"/>
        <v>0.59456786424964159</v>
      </c>
      <c r="V7" s="108">
        <f>V5/V6</f>
        <v>0.55803195512432191</v>
      </c>
      <c r="W7" s="108">
        <f>W5/W6</f>
        <v>0.54675610968189037</v>
      </c>
      <c r="X7" s="108">
        <f>X5/X6</f>
        <v>0.53608491491871246</v>
      </c>
      <c r="Y7" s="108">
        <f>Y5/Y6</f>
        <v>0.50259848612377245</v>
      </c>
    </row>
    <row r="9" spans="1:25" x14ac:dyDescent="0.25">
      <c r="A9" s="70" t="s">
        <v>0</v>
      </c>
      <c r="B9" s="102"/>
    </row>
    <row r="10" spans="1:25" x14ac:dyDescent="0.25">
      <c r="A10" s="75" t="s">
        <v>237</v>
      </c>
      <c r="B10" s="102"/>
    </row>
    <row r="11" spans="1:25" x14ac:dyDescent="0.25">
      <c r="A11" s="362" t="s">
        <v>247</v>
      </c>
      <c r="B11" s="362"/>
      <c r="C11" s="362"/>
      <c r="D11" s="362"/>
      <c r="E11" s="362"/>
      <c r="F11" s="362"/>
      <c r="G11" s="362"/>
      <c r="H11" s="362"/>
      <c r="I11" s="362"/>
      <c r="J11" s="362"/>
      <c r="K11" s="103"/>
      <c r="L11" s="103"/>
      <c r="M11" s="103"/>
      <c r="N11" s="103"/>
      <c r="O11" s="103"/>
      <c r="P11" s="104"/>
    </row>
    <row r="12" spans="1:25" x14ac:dyDescent="0.25">
      <c r="A12" s="363" t="s">
        <v>290</v>
      </c>
      <c r="B12" s="364"/>
      <c r="C12" s="364"/>
      <c r="D12" s="364"/>
      <c r="E12" s="364"/>
      <c r="F12" s="364"/>
      <c r="G12" s="364"/>
      <c r="H12" s="364"/>
      <c r="I12" s="364"/>
      <c r="J12" s="364"/>
    </row>
    <row r="14" spans="1:25" x14ac:dyDescent="0.25">
      <c r="A14" s="22" t="s">
        <v>113</v>
      </c>
    </row>
    <row r="15" spans="1:25" x14ac:dyDescent="0.25">
      <c r="A15" s="22" t="s">
        <v>291</v>
      </c>
    </row>
    <row r="16" spans="1:25" x14ac:dyDescent="0.25">
      <c r="A16" s="53" t="s">
        <v>227</v>
      </c>
    </row>
  </sheetData>
  <mergeCells count="2">
    <mergeCell ref="A11:J11"/>
    <mergeCell ref="A12:J12"/>
  </mergeCells>
  <hyperlinks>
    <hyperlink ref="A10" r:id="rId1"/>
    <hyperlink ref="A12" r:id="rId2"/>
  </hyperlinks>
  <pageMargins left="0.25" right="0.25" top="0.75" bottom="0.75" header="0.3" footer="0.3"/>
  <pageSetup paperSize="9" scale="48"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zoomScaleNormal="100" zoomScaleSheetLayoutView="85" workbookViewId="0"/>
  </sheetViews>
  <sheetFormatPr defaultColWidth="11.42578125" defaultRowHeight="15" x14ac:dyDescent="0.25"/>
  <cols>
    <col min="1" max="7" width="11.42578125" style="22"/>
    <col min="8" max="8" width="13.42578125" style="22" customWidth="1"/>
    <col min="9" max="16384" width="11.42578125" style="22"/>
  </cols>
  <sheetData>
    <row r="1" spans="1:9" ht="15.75" x14ac:dyDescent="0.25">
      <c r="A1" s="101" t="s">
        <v>307</v>
      </c>
    </row>
    <row r="2" spans="1:9" ht="15.75" x14ac:dyDescent="0.25">
      <c r="A2" s="101" t="s">
        <v>214</v>
      </c>
    </row>
    <row r="3" spans="1:9" x14ac:dyDescent="0.25">
      <c r="A3" s="22" t="s">
        <v>215</v>
      </c>
    </row>
    <row r="4" spans="1:9" ht="15.75" x14ac:dyDescent="0.25">
      <c r="A4" s="175"/>
      <c r="B4" s="234"/>
      <c r="C4" s="176"/>
      <c r="D4" s="171" t="s">
        <v>9</v>
      </c>
      <c r="E4" s="171" t="s">
        <v>18</v>
      </c>
      <c r="F4" s="171" t="s">
        <v>85</v>
      </c>
      <c r="G4" s="171" t="s">
        <v>203</v>
      </c>
      <c r="H4" s="21"/>
    </row>
    <row r="5" spans="1:9" ht="15.75" x14ac:dyDescent="0.25">
      <c r="A5" s="130" t="s">
        <v>166</v>
      </c>
      <c r="B5" s="237"/>
      <c r="C5" s="131"/>
      <c r="D5" s="239">
        <v>3</v>
      </c>
      <c r="E5" s="239">
        <v>7</v>
      </c>
      <c r="F5" s="239">
        <v>28</v>
      </c>
      <c r="G5" s="239">
        <v>374</v>
      </c>
    </row>
    <row r="6" spans="1:9" ht="15.75" x14ac:dyDescent="0.25">
      <c r="A6" s="97" t="s">
        <v>87</v>
      </c>
      <c r="B6" s="100"/>
      <c r="C6" s="98"/>
      <c r="D6" s="239">
        <v>10</v>
      </c>
      <c r="E6" s="239">
        <v>15</v>
      </c>
      <c r="F6" s="239">
        <v>49</v>
      </c>
      <c r="G6" s="239">
        <v>1126</v>
      </c>
    </row>
    <row r="7" spans="1:9" ht="15.75" x14ac:dyDescent="0.25">
      <c r="A7" s="97" t="s">
        <v>165</v>
      </c>
      <c r="B7" s="100"/>
      <c r="C7" s="98"/>
      <c r="D7" s="239">
        <v>0</v>
      </c>
      <c r="E7" s="239">
        <v>4</v>
      </c>
      <c r="F7" s="239">
        <v>24</v>
      </c>
      <c r="G7" s="239">
        <v>315</v>
      </c>
    </row>
    <row r="8" spans="1:9" ht="15.75" x14ac:dyDescent="0.25">
      <c r="A8" s="235" t="s">
        <v>88</v>
      </c>
      <c r="B8" s="236"/>
      <c r="C8" s="238"/>
      <c r="D8" s="239">
        <v>7</v>
      </c>
      <c r="E8" s="239">
        <v>1</v>
      </c>
      <c r="F8" s="239">
        <v>55</v>
      </c>
      <c r="G8" s="239">
        <v>638</v>
      </c>
    </row>
    <row r="9" spans="1:9" ht="15.75" x14ac:dyDescent="0.25">
      <c r="A9" s="175" t="s">
        <v>5</v>
      </c>
      <c r="B9" s="234"/>
      <c r="C9" s="176"/>
      <c r="D9" s="171">
        <f>SUM(D5:D8)</f>
        <v>20</v>
      </c>
      <c r="E9" s="171">
        <f>SUM(E5:E8)</f>
        <v>27</v>
      </c>
      <c r="F9" s="171">
        <f>SUM(F5:F8)</f>
        <v>156</v>
      </c>
      <c r="G9" s="171">
        <f>SUM(G5:G8)</f>
        <v>2453</v>
      </c>
      <c r="H9" s="170"/>
    </row>
    <row r="10" spans="1:9" ht="15.75" x14ac:dyDescent="0.25">
      <c r="B10" s="146"/>
      <c r="C10" s="146"/>
      <c r="D10" s="146"/>
      <c r="E10" s="146"/>
      <c r="F10" s="95"/>
    </row>
    <row r="11" spans="1:9" x14ac:dyDescent="0.25">
      <c r="A11" s="72" t="s">
        <v>213</v>
      </c>
      <c r="F11" s="21"/>
    </row>
    <row r="12" spans="1:9" x14ac:dyDescent="0.25">
      <c r="A12" s="72"/>
      <c r="F12" s="21"/>
    </row>
    <row r="13" spans="1:9" x14ac:dyDescent="0.25">
      <c r="A13" s="47"/>
      <c r="B13" s="47"/>
      <c r="C13" s="47"/>
      <c r="D13" s="47"/>
      <c r="E13" s="47"/>
      <c r="F13" s="47"/>
      <c r="G13" s="47"/>
      <c r="H13" s="47"/>
      <c r="I13" s="47"/>
    </row>
    <row r="14" spans="1:9" ht="15.75" x14ac:dyDescent="0.25">
      <c r="A14" s="101" t="s">
        <v>308</v>
      </c>
      <c r="B14" s="47"/>
      <c r="C14" s="47"/>
      <c r="D14" s="47"/>
      <c r="E14" s="47"/>
      <c r="F14" s="47"/>
      <c r="G14" s="47"/>
      <c r="H14" s="47"/>
      <c r="I14" s="47"/>
    </row>
    <row r="15" spans="1:9" ht="15.75" x14ac:dyDescent="0.25">
      <c r="A15" s="101" t="s">
        <v>222</v>
      </c>
    </row>
    <row r="16" spans="1:9" x14ac:dyDescent="0.25">
      <c r="A16" s="22" t="s">
        <v>215</v>
      </c>
    </row>
    <row r="17" spans="1:10" ht="15.75" x14ac:dyDescent="0.25">
      <c r="A17" s="229"/>
      <c r="B17" s="230"/>
      <c r="C17" s="231"/>
      <c r="D17" s="171" t="s">
        <v>9</v>
      </c>
      <c r="E17" s="171" t="s">
        <v>18</v>
      </c>
      <c r="F17" s="171" t="s">
        <v>85</v>
      </c>
      <c r="G17" s="171" t="s">
        <v>203</v>
      </c>
      <c r="H17" s="347"/>
      <c r="I17" s="347"/>
    </row>
    <row r="18" spans="1:10" ht="15.75" x14ac:dyDescent="0.25">
      <c r="A18" s="188" t="s">
        <v>87</v>
      </c>
      <c r="B18" s="232"/>
      <c r="C18" s="233"/>
      <c r="D18" s="227">
        <v>9</v>
      </c>
      <c r="E18" s="227">
        <v>84</v>
      </c>
      <c r="F18" s="227">
        <v>460</v>
      </c>
      <c r="G18" s="227">
        <v>2102</v>
      </c>
      <c r="H18" s="346"/>
      <c r="I18" s="346"/>
    </row>
    <row r="19" spans="1:10" ht="15.75" x14ac:dyDescent="0.25">
      <c r="A19" s="188" t="s">
        <v>165</v>
      </c>
      <c r="B19" s="232"/>
      <c r="C19" s="233"/>
      <c r="D19" s="227">
        <v>0</v>
      </c>
      <c r="E19" s="227">
        <v>0</v>
      </c>
      <c r="F19" s="227">
        <v>4</v>
      </c>
      <c r="G19" s="227">
        <v>19</v>
      </c>
      <c r="H19" s="346"/>
      <c r="I19" s="346"/>
    </row>
    <row r="20" spans="1:10" ht="15.75" x14ac:dyDescent="0.25">
      <c r="A20" s="188" t="s">
        <v>86</v>
      </c>
      <c r="B20" s="232"/>
      <c r="C20" s="233"/>
      <c r="D20" s="227">
        <v>0</v>
      </c>
      <c r="E20" s="227">
        <v>0</v>
      </c>
      <c r="F20" s="227">
        <v>1</v>
      </c>
      <c r="G20" s="227">
        <v>6</v>
      </c>
      <c r="H20" s="346"/>
      <c r="I20" s="346"/>
    </row>
    <row r="21" spans="1:10" ht="15.75" x14ac:dyDescent="0.25">
      <c r="A21" s="188" t="s">
        <v>212</v>
      </c>
      <c r="B21" s="232"/>
      <c r="C21" s="233"/>
      <c r="D21" s="227">
        <v>0</v>
      </c>
      <c r="E21" s="227">
        <v>0</v>
      </c>
      <c r="F21" s="227">
        <v>0</v>
      </c>
      <c r="G21" s="227">
        <v>1</v>
      </c>
      <c r="H21" s="346"/>
      <c r="I21" s="346"/>
    </row>
    <row r="22" spans="1:10" ht="15.75" x14ac:dyDescent="0.25">
      <c r="A22" s="175" t="s">
        <v>5</v>
      </c>
      <c r="B22" s="234"/>
      <c r="C22" s="177"/>
      <c r="D22" s="171">
        <f t="shared" ref="D22:G22" si="0">SUM(D18:D21)</f>
        <v>9</v>
      </c>
      <c r="E22" s="171">
        <f t="shared" si="0"/>
        <v>84</v>
      </c>
      <c r="F22" s="171">
        <f t="shared" si="0"/>
        <v>465</v>
      </c>
      <c r="G22" s="171">
        <f t="shared" si="0"/>
        <v>2128</v>
      </c>
      <c r="H22" s="347"/>
      <c r="I22" s="347"/>
    </row>
    <row r="24" spans="1:10" x14ac:dyDescent="0.25">
      <c r="A24" s="72" t="s">
        <v>213</v>
      </c>
      <c r="B24" s="56"/>
    </row>
    <row r="25" spans="1:10" x14ac:dyDescent="0.25">
      <c r="A25" s="72"/>
      <c r="B25" s="56"/>
    </row>
    <row r="27" spans="1:10" ht="15.75" x14ac:dyDescent="0.25">
      <c r="A27" s="101" t="s">
        <v>313</v>
      </c>
    </row>
    <row r="28" spans="1:10" ht="15.75" x14ac:dyDescent="0.25">
      <c r="A28" s="141" t="s">
        <v>217</v>
      </c>
      <c r="B28" s="220"/>
      <c r="C28" s="220"/>
      <c r="D28" s="220"/>
      <c r="E28" s="220"/>
      <c r="F28" s="220"/>
      <c r="G28" s="220"/>
      <c r="H28" s="220"/>
      <c r="I28" s="47"/>
    </row>
    <row r="29" spans="1:10" x14ac:dyDescent="0.25">
      <c r="A29" s="33" t="s">
        <v>216</v>
      </c>
      <c r="B29" s="220"/>
      <c r="C29" s="220"/>
      <c r="D29" s="220"/>
      <c r="E29" s="220"/>
      <c r="F29" s="220"/>
      <c r="G29" s="220"/>
      <c r="H29" s="220"/>
      <c r="I29" s="47"/>
    </row>
    <row r="30" spans="1:10" ht="31.5" x14ac:dyDescent="0.25">
      <c r="A30" s="175"/>
      <c r="B30" s="177"/>
      <c r="C30" s="171" t="s">
        <v>3</v>
      </c>
      <c r="D30" s="171" t="s">
        <v>38</v>
      </c>
      <c r="E30" s="171" t="s">
        <v>39</v>
      </c>
      <c r="F30" s="171" t="s">
        <v>2</v>
      </c>
      <c r="G30" s="171" t="s">
        <v>40</v>
      </c>
      <c r="H30" s="171" t="s">
        <v>4</v>
      </c>
      <c r="I30" s="171" t="s">
        <v>240</v>
      </c>
      <c r="J30" s="171" t="s">
        <v>41</v>
      </c>
    </row>
    <row r="31" spans="1:10" ht="15.75" x14ac:dyDescent="0.25">
      <c r="A31" s="224" t="s">
        <v>42</v>
      </c>
      <c r="B31" s="225"/>
      <c r="C31" s="226">
        <v>2125</v>
      </c>
      <c r="D31" s="226">
        <v>45</v>
      </c>
      <c r="E31" s="226">
        <v>37</v>
      </c>
      <c r="F31" s="226">
        <v>39</v>
      </c>
      <c r="G31" s="226">
        <v>21</v>
      </c>
      <c r="H31" s="226">
        <v>175</v>
      </c>
      <c r="I31" s="227">
        <v>11</v>
      </c>
      <c r="J31" s="228">
        <v>2453</v>
      </c>
    </row>
    <row r="32" spans="1:10" x14ac:dyDescent="0.25">
      <c r="A32" s="47"/>
      <c r="B32" s="33"/>
      <c r="C32" s="47"/>
      <c r="D32" s="47"/>
      <c r="E32" s="47"/>
      <c r="F32" s="47"/>
      <c r="G32" s="47"/>
      <c r="H32" s="47"/>
      <c r="I32" s="146"/>
    </row>
    <row r="33" spans="1:11" x14ac:dyDescent="0.25">
      <c r="A33" s="72" t="s">
        <v>213</v>
      </c>
      <c r="B33" s="47"/>
      <c r="C33" s="47"/>
      <c r="D33" s="47"/>
      <c r="E33" s="47"/>
      <c r="F33" s="47"/>
      <c r="G33" s="47"/>
      <c r="H33" s="47"/>
      <c r="I33" s="47"/>
    </row>
    <row r="34" spans="1:11" x14ac:dyDescent="0.25">
      <c r="A34" s="72"/>
      <c r="B34" s="47"/>
      <c r="C34" s="47"/>
      <c r="D34" s="47"/>
      <c r="E34" s="47"/>
      <c r="F34" s="47"/>
      <c r="G34" s="47"/>
      <c r="H34" s="47"/>
      <c r="I34" s="47"/>
    </row>
    <row r="35" spans="1:11" x14ac:dyDescent="0.25">
      <c r="A35" s="72" t="s">
        <v>231</v>
      </c>
      <c r="B35" s="47"/>
      <c r="C35" s="47"/>
      <c r="D35" s="47"/>
      <c r="E35" s="47"/>
      <c r="F35" s="47"/>
      <c r="G35" s="47"/>
      <c r="H35" s="47"/>
      <c r="I35" s="47"/>
    </row>
    <row r="36" spans="1:11" x14ac:dyDescent="0.25">
      <c r="A36" s="72" t="s">
        <v>232</v>
      </c>
      <c r="B36" s="47"/>
      <c r="C36" s="47"/>
      <c r="D36" s="47"/>
      <c r="E36" s="47"/>
      <c r="F36" s="47"/>
      <c r="G36" s="47"/>
      <c r="H36" s="47"/>
      <c r="I36" s="47"/>
    </row>
    <row r="37" spans="1:11" x14ac:dyDescent="0.25">
      <c r="A37" s="221"/>
      <c r="B37" s="221"/>
      <c r="C37" s="221"/>
      <c r="D37" s="221"/>
      <c r="E37" s="221"/>
      <c r="G37" s="104"/>
      <c r="H37" s="221"/>
      <c r="I37" s="221"/>
      <c r="J37" s="221"/>
      <c r="K37" s="221"/>
    </row>
    <row r="38" spans="1:11" x14ac:dyDescent="0.25">
      <c r="A38" s="221"/>
      <c r="B38" s="221"/>
      <c r="C38" s="221"/>
      <c r="D38" s="221"/>
      <c r="E38" s="221"/>
      <c r="G38" s="104"/>
      <c r="H38" s="104"/>
      <c r="I38" s="104"/>
      <c r="J38" s="104"/>
      <c r="K38" s="104"/>
    </row>
    <row r="39" spans="1:11" x14ac:dyDescent="0.25">
      <c r="A39" s="223"/>
      <c r="B39" s="223"/>
      <c r="C39" s="223"/>
      <c r="D39" s="223"/>
      <c r="E39" s="223"/>
    </row>
    <row r="40" spans="1:11" x14ac:dyDescent="0.25">
      <c r="A40" s="221"/>
      <c r="B40" s="221"/>
      <c r="C40" s="221"/>
      <c r="D40" s="221"/>
      <c r="E40" s="222"/>
    </row>
    <row r="41" spans="1:11" x14ac:dyDescent="0.25">
      <c r="A41" s="221"/>
      <c r="B41" s="221"/>
      <c r="C41" s="221"/>
      <c r="D41" s="221"/>
      <c r="E41" s="222"/>
    </row>
    <row r="42" spans="1:11" x14ac:dyDescent="0.25">
      <c r="A42" s="221"/>
      <c r="B42" s="221"/>
      <c r="C42" s="221"/>
      <c r="D42" s="221"/>
      <c r="E42" s="222"/>
    </row>
    <row r="43" spans="1:11" x14ac:dyDescent="0.25">
      <c r="A43" s="221"/>
      <c r="B43" s="221"/>
      <c r="C43" s="221"/>
      <c r="D43" s="221"/>
      <c r="E43" s="222"/>
    </row>
    <row r="44" spans="1:11" x14ac:dyDescent="0.25">
      <c r="A44" s="221"/>
      <c r="B44" s="221"/>
      <c r="C44" s="221"/>
      <c r="D44" s="221"/>
      <c r="E44" s="222"/>
    </row>
    <row r="45" spans="1:11" x14ac:dyDescent="0.25">
      <c r="A45" s="221"/>
      <c r="B45" s="221"/>
      <c r="C45" s="221"/>
      <c r="D45" s="221"/>
      <c r="E45" s="222"/>
    </row>
    <row r="46" spans="1:11" x14ac:dyDescent="0.25">
      <c r="A46" s="222"/>
      <c r="B46" s="222"/>
      <c r="C46" s="222"/>
      <c r="D46" s="222"/>
      <c r="E46" s="222"/>
    </row>
    <row r="47" spans="1:11" x14ac:dyDescent="0.25">
      <c r="A47" s="104"/>
      <c r="B47" s="104"/>
      <c r="C47" s="104"/>
      <c r="D47" s="104"/>
      <c r="E47" s="104"/>
    </row>
  </sheetData>
  <pageMargins left="0.25" right="0.25" top="0.75" bottom="0.75" header="0.3" footer="0.3"/>
  <pageSetup paperSize="9" scale="4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showGridLines="0" zoomScaleNormal="100" workbookViewId="0"/>
  </sheetViews>
  <sheetFormatPr defaultColWidth="11.42578125" defaultRowHeight="15" x14ac:dyDescent="0.25"/>
  <sheetData>
    <row r="1" spans="1:11" s="23" customFormat="1" x14ac:dyDescent="0.25">
      <c r="A1" s="240" t="s">
        <v>314</v>
      </c>
    </row>
    <row r="2" spans="1:11" ht="16.5" customHeight="1" x14ac:dyDescent="0.25">
      <c r="A2" s="240" t="s">
        <v>37</v>
      </c>
      <c r="B2" s="240"/>
      <c r="C2" s="241"/>
      <c r="D2" s="241"/>
      <c r="E2" s="22"/>
      <c r="F2" s="22"/>
      <c r="G2" s="22"/>
      <c r="H2" s="22"/>
      <c r="I2" s="22"/>
      <c r="J2" s="22"/>
    </row>
    <row r="3" spans="1:11" s="23" customFormat="1" ht="16.5" customHeight="1" x14ac:dyDescent="0.25">
      <c r="A3" s="94" t="s">
        <v>293</v>
      </c>
      <c r="B3" s="240"/>
      <c r="C3" s="241"/>
      <c r="D3" s="241"/>
      <c r="E3" s="22"/>
      <c r="F3" s="22"/>
      <c r="G3" s="22"/>
      <c r="H3" s="22"/>
      <c r="I3" s="22"/>
      <c r="J3" s="22"/>
    </row>
    <row r="4" spans="1:11" ht="16.5" customHeight="1" x14ac:dyDescent="0.25">
      <c r="A4" s="242"/>
      <c r="B4" s="243"/>
      <c r="C4" s="124" t="s">
        <v>7</v>
      </c>
      <c r="D4" s="124" t="s">
        <v>8</v>
      </c>
      <c r="E4" s="124" t="s">
        <v>9</v>
      </c>
      <c r="F4" s="124" t="s">
        <v>18</v>
      </c>
      <c r="G4" s="124" t="s">
        <v>85</v>
      </c>
      <c r="H4" s="124" t="s">
        <v>203</v>
      </c>
      <c r="I4" s="124" t="s">
        <v>208</v>
      </c>
      <c r="J4" s="124" t="s">
        <v>236</v>
      </c>
    </row>
    <row r="5" spans="1:11" s="14" customFormat="1" ht="16.5" customHeight="1" x14ac:dyDescent="0.25">
      <c r="A5" s="136" t="s">
        <v>90</v>
      </c>
      <c r="B5" s="244"/>
      <c r="C5" s="245">
        <v>48</v>
      </c>
      <c r="D5" s="245">
        <v>48</v>
      </c>
      <c r="E5" s="245">
        <v>49</v>
      </c>
      <c r="F5" s="245">
        <v>51</v>
      </c>
      <c r="G5" s="245">
        <v>47</v>
      </c>
      <c r="H5" s="245">
        <v>43</v>
      </c>
      <c r="I5" s="246">
        <v>40</v>
      </c>
      <c r="J5" s="246">
        <v>41</v>
      </c>
      <c r="K5" s="20"/>
    </row>
    <row r="6" spans="1:11" s="23" customFormat="1" x14ac:dyDescent="0.25">
      <c r="A6" s="58"/>
      <c r="B6" s="57"/>
      <c r="C6" s="59"/>
      <c r="D6" s="60"/>
      <c r="E6" s="61"/>
      <c r="F6" s="22"/>
      <c r="G6" s="22"/>
      <c r="H6" s="22"/>
      <c r="I6" s="22"/>
      <c r="J6" s="22"/>
    </row>
    <row r="7" spans="1:11" x14ac:dyDescent="0.25">
      <c r="A7" s="33" t="s">
        <v>126</v>
      </c>
      <c r="B7" s="57"/>
      <c r="C7" s="62"/>
      <c r="D7" s="63"/>
      <c r="E7" s="60"/>
      <c r="F7" s="22"/>
      <c r="G7" s="22"/>
      <c r="H7" s="22"/>
      <c r="I7" s="22"/>
      <c r="J7" s="22"/>
    </row>
    <row r="8" spans="1:11" x14ac:dyDescent="0.25">
      <c r="A8" s="24" t="s">
        <v>294</v>
      </c>
      <c r="B8" s="8"/>
      <c r="C8" s="8"/>
      <c r="D8" s="8"/>
      <c r="E8" s="8"/>
      <c r="F8" s="8"/>
    </row>
    <row r="9" spans="1:11" x14ac:dyDescent="0.25">
      <c r="A9" s="8"/>
      <c r="B9" s="26"/>
      <c r="C9" s="8"/>
      <c r="D9" s="8"/>
      <c r="E9" s="8"/>
      <c r="F9" s="8"/>
    </row>
    <row r="10" spans="1:11" x14ac:dyDescent="0.25">
      <c r="A10" s="24"/>
    </row>
  </sheetData>
  <hyperlinks>
    <hyperlink ref="A8" r:id="rId1"/>
  </hyperlinks>
  <pageMargins left="0.25" right="0.25" top="0.75" bottom="0.75" header="0.3" footer="0.3"/>
  <pageSetup paperSize="9" scale="95"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showGridLines="0" zoomScaleNormal="100" workbookViewId="0"/>
  </sheetViews>
  <sheetFormatPr defaultColWidth="11.42578125" defaultRowHeight="15" x14ac:dyDescent="0.25"/>
  <sheetData>
    <row r="1" spans="1:15" s="23" customFormat="1" x14ac:dyDescent="0.25">
      <c r="A1" s="240" t="s">
        <v>315</v>
      </c>
    </row>
    <row r="2" spans="1:15" s="23" customFormat="1" x14ac:dyDescent="0.25">
      <c r="A2" s="240" t="s">
        <v>37</v>
      </c>
      <c r="B2" s="22"/>
      <c r="C2" s="22"/>
      <c r="D2" s="22"/>
      <c r="E2" s="22"/>
      <c r="F2" s="22"/>
      <c r="G2" s="22"/>
      <c r="H2" s="22"/>
      <c r="I2" s="22"/>
      <c r="J2" s="22"/>
      <c r="K2" s="22"/>
      <c r="L2" s="22"/>
    </row>
    <row r="3" spans="1:15" s="23" customFormat="1" x14ac:dyDescent="0.25">
      <c r="A3" s="94" t="s">
        <v>293</v>
      </c>
      <c r="B3" s="22"/>
      <c r="C3" s="22"/>
      <c r="D3" s="22"/>
      <c r="E3" s="22"/>
      <c r="F3" s="22"/>
      <c r="G3" s="22"/>
      <c r="H3" s="22"/>
      <c r="I3" s="22"/>
      <c r="J3" s="22"/>
      <c r="K3" s="22"/>
      <c r="L3" s="22"/>
    </row>
    <row r="4" spans="1:15" s="23" customFormat="1" ht="15.75" x14ac:dyDescent="0.25">
      <c r="A4" s="160"/>
      <c r="B4" s="161"/>
      <c r="C4" s="161"/>
      <c r="D4" s="135" t="s">
        <v>20</v>
      </c>
      <c r="E4" s="171" t="s">
        <v>7</v>
      </c>
      <c r="F4" s="171" t="s">
        <v>8</v>
      </c>
      <c r="G4" s="171" t="s">
        <v>9</v>
      </c>
      <c r="H4" s="171" t="s">
        <v>18</v>
      </c>
      <c r="I4" s="171" t="s">
        <v>85</v>
      </c>
      <c r="J4" s="171" t="s">
        <v>203</v>
      </c>
      <c r="K4" s="124" t="s">
        <v>208</v>
      </c>
      <c r="L4" s="124" t="s">
        <v>236</v>
      </c>
    </row>
    <row r="5" spans="1:15" ht="18.75" x14ac:dyDescent="0.25">
      <c r="A5" s="188" t="s">
        <v>241</v>
      </c>
      <c r="B5" s="115"/>
      <c r="C5" s="115"/>
      <c r="D5" s="138" t="s">
        <v>23</v>
      </c>
      <c r="E5" s="127">
        <v>839790</v>
      </c>
      <c r="F5" s="127">
        <v>794498</v>
      </c>
      <c r="G5" s="127">
        <v>727244</v>
      </c>
      <c r="H5" s="127">
        <v>730165</v>
      </c>
      <c r="I5" s="127">
        <v>698345</v>
      </c>
      <c r="J5" s="127">
        <v>594937</v>
      </c>
      <c r="K5" s="173">
        <v>538297</v>
      </c>
      <c r="L5" s="173">
        <v>486134</v>
      </c>
      <c r="M5" s="20"/>
    </row>
    <row r="6" spans="1:15" x14ac:dyDescent="0.25">
      <c r="A6" s="33"/>
      <c r="B6" s="64"/>
      <c r="C6" s="64"/>
      <c r="D6" s="66"/>
      <c r="E6" s="65"/>
      <c r="F6" s="65"/>
      <c r="G6" s="65"/>
      <c r="H6" s="65"/>
      <c r="I6" s="22"/>
      <c r="J6" s="22"/>
      <c r="K6" s="22"/>
      <c r="L6" s="22"/>
    </row>
    <row r="7" spans="1:15" x14ac:dyDescent="0.25">
      <c r="A7" s="33" t="s">
        <v>89</v>
      </c>
      <c r="B7" s="33"/>
      <c r="C7" s="22"/>
      <c r="D7" s="22"/>
      <c r="E7" s="22"/>
      <c r="F7" s="22"/>
      <c r="G7" s="22"/>
      <c r="H7" s="22"/>
      <c r="I7" s="22"/>
      <c r="J7" s="22"/>
    </row>
    <row r="8" spans="1:15" x14ac:dyDescent="0.25">
      <c r="A8" s="24" t="s">
        <v>294</v>
      </c>
      <c r="B8" s="32"/>
      <c r="C8" s="8"/>
      <c r="D8" s="8"/>
      <c r="E8" s="8"/>
      <c r="F8" s="8"/>
      <c r="G8" s="8"/>
      <c r="H8" s="8"/>
      <c r="I8" s="8"/>
      <c r="J8" s="8"/>
    </row>
    <row r="9" spans="1:15" x14ac:dyDescent="0.25">
      <c r="A9" s="8"/>
      <c r="B9" s="8"/>
      <c r="C9" s="8"/>
      <c r="D9" s="8"/>
      <c r="E9" s="8"/>
      <c r="F9" s="8"/>
      <c r="G9" s="8"/>
      <c r="H9" s="8"/>
      <c r="I9" s="8"/>
    </row>
    <row r="10" spans="1:15" x14ac:dyDescent="0.25">
      <c r="A10" s="371" t="s">
        <v>295</v>
      </c>
      <c r="B10" s="371"/>
      <c r="C10" s="371"/>
      <c r="D10" s="371"/>
      <c r="E10" s="371"/>
      <c r="F10" s="371"/>
      <c r="G10" s="371"/>
      <c r="H10" s="371"/>
      <c r="I10" s="371"/>
      <c r="J10" s="371"/>
      <c r="K10" s="371"/>
      <c r="L10" s="22"/>
      <c r="M10" s="22"/>
      <c r="N10" s="22"/>
      <c r="O10" s="22"/>
    </row>
    <row r="11" spans="1:15" s="23" customFormat="1" x14ac:dyDescent="0.25">
      <c r="A11" s="371"/>
      <c r="B11" s="371"/>
      <c r="C11" s="371"/>
      <c r="D11" s="371"/>
      <c r="E11" s="371"/>
      <c r="F11" s="371"/>
      <c r="G11" s="371"/>
      <c r="H11" s="371"/>
      <c r="I11" s="371"/>
      <c r="J11" s="371"/>
      <c r="K11" s="371"/>
      <c r="L11" s="22"/>
      <c r="M11" s="22"/>
      <c r="N11" s="22"/>
      <c r="O11" s="22"/>
    </row>
    <row r="12" spans="1:15" s="23" customFormat="1" x14ac:dyDescent="0.25">
      <c r="A12" s="22" t="s">
        <v>230</v>
      </c>
      <c r="B12" s="22"/>
      <c r="C12" s="22"/>
      <c r="D12" s="22"/>
      <c r="E12" s="22"/>
      <c r="F12" s="22"/>
      <c r="G12" s="22"/>
      <c r="H12" s="22"/>
      <c r="I12" s="22"/>
      <c r="J12" s="22"/>
      <c r="K12" s="22"/>
      <c r="L12" s="22"/>
      <c r="M12" s="22"/>
      <c r="N12" s="22"/>
      <c r="O12" s="22"/>
    </row>
    <row r="13" spans="1:15" x14ac:dyDescent="0.25">
      <c r="A13" s="17"/>
      <c r="B13" s="27"/>
      <c r="C13" s="27"/>
      <c r="D13" s="27"/>
      <c r="E13" s="27"/>
    </row>
  </sheetData>
  <mergeCells count="1">
    <mergeCell ref="A10:K11"/>
  </mergeCells>
  <hyperlinks>
    <hyperlink ref="A8" r:id="rId1"/>
  </hyperlinks>
  <pageMargins left="0.25" right="0.25" top="0.75" bottom="0.75" header="0.3" footer="0.3"/>
  <pageSetup paperSize="9" scale="8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
  <sheetViews>
    <sheetView showGridLines="0" zoomScaleNormal="100" workbookViewId="0"/>
  </sheetViews>
  <sheetFormatPr defaultColWidth="11.42578125" defaultRowHeight="15" x14ac:dyDescent="0.25"/>
  <cols>
    <col min="1" max="1" width="19" style="23" customWidth="1"/>
    <col min="2" max="2" width="12.7109375" style="23" customWidth="1"/>
    <col min="3" max="8" width="11.42578125" style="23"/>
    <col min="9" max="9" width="3.140625" style="23" customWidth="1"/>
    <col min="10" max="11" width="11.42578125" style="23"/>
    <col min="12" max="12" width="11.42578125" style="23" customWidth="1"/>
    <col min="13" max="16384" width="11.42578125" style="23"/>
  </cols>
  <sheetData>
    <row r="1" spans="1:8" ht="15.75" x14ac:dyDescent="0.25">
      <c r="A1" s="101" t="s">
        <v>335</v>
      </c>
    </row>
    <row r="2" spans="1:8" ht="15.75" x14ac:dyDescent="0.25">
      <c r="A2" s="101" t="s">
        <v>334</v>
      </c>
    </row>
    <row r="3" spans="1:8" x14ac:dyDescent="0.25">
      <c r="A3" s="22" t="s">
        <v>84</v>
      </c>
    </row>
    <row r="4" spans="1:8" ht="15.75" x14ac:dyDescent="0.25">
      <c r="A4" s="248"/>
      <c r="B4" s="177" t="s">
        <v>20</v>
      </c>
      <c r="C4" s="353" t="s">
        <v>276</v>
      </c>
      <c r="D4" s="249" t="s">
        <v>277</v>
      </c>
      <c r="E4" s="249" t="s">
        <v>278</v>
      </c>
      <c r="F4" s="249" t="s">
        <v>279</v>
      </c>
      <c r="G4" s="249" t="s">
        <v>280</v>
      </c>
      <c r="H4" s="349"/>
    </row>
    <row r="5" spans="1:8" ht="15.75" customHeight="1" x14ac:dyDescent="0.25">
      <c r="A5" s="357" t="s">
        <v>336</v>
      </c>
      <c r="B5" s="358" t="s">
        <v>337</v>
      </c>
      <c r="C5" s="354">
        <v>149.7698</v>
      </c>
      <c r="D5" s="250">
        <v>146.80529999999999</v>
      </c>
      <c r="E5" s="250">
        <v>143.8073</v>
      </c>
      <c r="F5" s="250">
        <v>141.02160000000001</v>
      </c>
      <c r="G5" s="250">
        <v>138.62629999999999</v>
      </c>
      <c r="H5" s="348"/>
    </row>
    <row r="7" spans="1:8" s="350" customFormat="1" ht="15.75" x14ac:dyDescent="0.25">
      <c r="A7" s="101" t="s">
        <v>339</v>
      </c>
    </row>
    <row r="8" spans="1:8" s="350" customFormat="1" ht="15.75" x14ac:dyDescent="0.25">
      <c r="A8" s="101" t="s">
        <v>281</v>
      </c>
    </row>
    <row r="9" spans="1:8" s="350" customFormat="1" x14ac:dyDescent="0.25">
      <c r="A9" s="22" t="s">
        <v>84</v>
      </c>
    </row>
    <row r="10" spans="1:8" ht="15.75" x14ac:dyDescent="0.25">
      <c r="A10" s="248"/>
      <c r="B10" s="177" t="s">
        <v>20</v>
      </c>
      <c r="C10" s="353" t="s">
        <v>276</v>
      </c>
      <c r="D10" s="249" t="s">
        <v>277</v>
      </c>
      <c r="E10" s="249" t="s">
        <v>278</v>
      </c>
      <c r="F10" s="249" t="s">
        <v>279</v>
      </c>
      <c r="G10" s="249" t="s">
        <v>280</v>
      </c>
    </row>
    <row r="11" spans="1:8" ht="15.75" x14ac:dyDescent="0.25">
      <c r="A11" s="359" t="s">
        <v>271</v>
      </c>
      <c r="B11" s="372" t="s">
        <v>338</v>
      </c>
      <c r="C11" s="355">
        <v>25.448000000000011</v>
      </c>
      <c r="D11" s="351">
        <v>39.995999999999967</v>
      </c>
      <c r="E11" s="351">
        <v>54.953999999999965</v>
      </c>
      <c r="F11" s="351">
        <v>67.959000000000145</v>
      </c>
      <c r="G11" s="351">
        <v>78.448000000000008</v>
      </c>
    </row>
    <row r="12" spans="1:8" ht="15.75" x14ac:dyDescent="0.25">
      <c r="A12" s="359" t="s">
        <v>272</v>
      </c>
      <c r="B12" s="372"/>
      <c r="C12" s="355">
        <v>205.99000000000024</v>
      </c>
      <c r="D12" s="351">
        <v>241.97699999999986</v>
      </c>
      <c r="E12" s="351">
        <v>283.34899999999971</v>
      </c>
      <c r="F12" s="351">
        <v>324.39100000000008</v>
      </c>
      <c r="G12" s="351">
        <v>361.53699999999981</v>
      </c>
    </row>
    <row r="13" spans="1:8" ht="15.75" x14ac:dyDescent="0.25">
      <c r="A13" s="359" t="s">
        <v>273</v>
      </c>
      <c r="B13" s="372"/>
      <c r="C13" s="355">
        <v>434.15399999999954</v>
      </c>
      <c r="D13" s="351">
        <v>427.19000000000051</v>
      </c>
      <c r="E13" s="351">
        <v>414.11500000000069</v>
      </c>
      <c r="F13" s="351">
        <v>398.06200000000081</v>
      </c>
      <c r="G13" s="351">
        <v>382.38400000000092</v>
      </c>
    </row>
    <row r="14" spans="1:8" ht="15.75" x14ac:dyDescent="0.25">
      <c r="A14" s="359" t="s">
        <v>274</v>
      </c>
      <c r="B14" s="372"/>
      <c r="C14" s="355">
        <v>160.61599999999976</v>
      </c>
      <c r="D14" s="351">
        <v>152.79200000000014</v>
      </c>
      <c r="E14" s="351">
        <v>144.56000000000029</v>
      </c>
      <c r="F14" s="351">
        <v>135.23799999999983</v>
      </c>
      <c r="G14" s="351">
        <v>125.95799999999997</v>
      </c>
    </row>
    <row r="15" spans="1:8" ht="15.75" x14ac:dyDescent="0.25">
      <c r="A15" s="360" t="s">
        <v>275</v>
      </c>
      <c r="B15" s="373"/>
      <c r="C15" s="355">
        <v>75.570999999999913</v>
      </c>
      <c r="D15" s="351">
        <v>58.451999999999771</v>
      </c>
      <c r="E15" s="351">
        <v>44.841000000000122</v>
      </c>
      <c r="F15" s="351">
        <v>34.110999999999876</v>
      </c>
      <c r="G15" s="351">
        <v>27.333999999999833</v>
      </c>
    </row>
    <row r="16" spans="1:8" ht="15.75" x14ac:dyDescent="0.25">
      <c r="A16" s="361" t="s">
        <v>5</v>
      </c>
      <c r="B16" s="177"/>
      <c r="C16" s="356">
        <v>901.77899999999943</v>
      </c>
      <c r="D16" s="352">
        <v>920.40700000000027</v>
      </c>
      <c r="E16" s="352">
        <v>941.81900000000076</v>
      </c>
      <c r="F16" s="352">
        <v>959.76100000000076</v>
      </c>
      <c r="G16" s="352">
        <v>975.66100000000051</v>
      </c>
    </row>
    <row r="18" spans="1:19" x14ac:dyDescent="0.25">
      <c r="A18" s="86" t="s">
        <v>282</v>
      </c>
      <c r="B18" s="87"/>
      <c r="C18" s="87"/>
      <c r="D18" s="87"/>
      <c r="E18" s="87"/>
      <c r="F18" s="87"/>
      <c r="G18" s="21"/>
      <c r="H18" s="21"/>
      <c r="I18" s="27"/>
      <c r="J18" s="27"/>
      <c r="K18" s="27"/>
      <c r="L18" s="81"/>
      <c r="M18" s="82"/>
      <c r="N18" s="82"/>
      <c r="O18" s="82"/>
      <c r="P18" s="82"/>
      <c r="Q18" s="82"/>
      <c r="R18" s="83"/>
      <c r="S18" s="83"/>
    </row>
    <row r="19" spans="1:19" x14ac:dyDescent="0.25">
      <c r="A19" s="17" t="s">
        <v>283</v>
      </c>
      <c r="B19" s="21"/>
      <c r="C19" s="21"/>
      <c r="D19" s="21"/>
      <c r="E19" s="21"/>
      <c r="F19" s="21"/>
      <c r="G19" s="21"/>
      <c r="H19" s="21"/>
      <c r="I19" s="27"/>
      <c r="J19" s="27"/>
      <c r="K19" s="27"/>
      <c r="L19" s="81"/>
      <c r="M19" s="82"/>
      <c r="N19" s="82"/>
      <c r="O19" s="82"/>
      <c r="P19" s="82"/>
      <c r="Q19" s="82"/>
      <c r="R19" s="83"/>
      <c r="S19" s="83"/>
    </row>
    <row r="20" spans="1:19" x14ac:dyDescent="0.25">
      <c r="A20" s="21" t="s">
        <v>113</v>
      </c>
      <c r="B20" s="21"/>
      <c r="C20" s="21"/>
      <c r="D20" s="21"/>
      <c r="E20" s="21"/>
      <c r="F20" s="21"/>
      <c r="G20" s="21"/>
      <c r="H20" s="21"/>
      <c r="I20" s="27"/>
      <c r="J20" s="27"/>
      <c r="K20" s="27"/>
      <c r="L20" s="79"/>
      <c r="M20" s="84"/>
      <c r="N20" s="84"/>
      <c r="O20" s="84"/>
      <c r="P20" s="84"/>
      <c r="Q20" s="84"/>
      <c r="R20" s="84"/>
      <c r="S20" s="80"/>
    </row>
    <row r="21" spans="1:19" x14ac:dyDescent="0.25">
      <c r="A21" s="88" t="s">
        <v>285</v>
      </c>
      <c r="B21" s="21"/>
      <c r="C21" s="21"/>
      <c r="D21" s="21"/>
      <c r="E21" s="21"/>
      <c r="F21" s="21"/>
      <c r="G21" s="21"/>
      <c r="H21" s="21"/>
      <c r="I21" s="27"/>
      <c r="J21" s="27"/>
      <c r="K21" s="27"/>
      <c r="L21" s="81"/>
      <c r="M21" s="85"/>
      <c r="N21" s="85"/>
      <c r="O21" s="85"/>
      <c r="P21" s="85"/>
      <c r="Q21" s="85"/>
      <c r="R21" s="85"/>
      <c r="S21" s="80"/>
    </row>
    <row r="22" spans="1:19" x14ac:dyDescent="0.25">
      <c r="A22" s="88" t="s">
        <v>284</v>
      </c>
      <c r="B22" s="21"/>
      <c r="C22" s="21"/>
      <c r="D22" s="21"/>
      <c r="E22" s="21"/>
      <c r="F22" s="21"/>
      <c r="G22" s="21"/>
      <c r="H22" s="21"/>
      <c r="I22" s="27"/>
      <c r="J22" s="27"/>
      <c r="K22" s="27"/>
      <c r="L22" s="81"/>
      <c r="M22" s="85"/>
      <c r="N22" s="85"/>
      <c r="O22" s="85"/>
      <c r="P22" s="85"/>
      <c r="Q22" s="85"/>
      <c r="R22" s="85"/>
      <c r="S22" s="79"/>
    </row>
  </sheetData>
  <mergeCells count="1">
    <mergeCell ref="B11:B15"/>
  </mergeCells>
  <hyperlinks>
    <hyperlink ref="A19" r:id="rId1"/>
  </hyperlinks>
  <pageMargins left="0.25" right="0.25" top="0.75" bottom="0.75" header="0.3" footer="0.3"/>
  <pageSetup paperSize="9" scale="59" orientation="landscape" r:id="rId2"/>
  <ignoredErrors>
    <ignoredError sqref="C4:G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
  <sheetViews>
    <sheetView showGridLines="0" zoomScaleNormal="100" workbookViewId="0"/>
  </sheetViews>
  <sheetFormatPr defaultColWidth="11.42578125" defaultRowHeight="15" x14ac:dyDescent="0.25"/>
  <cols>
    <col min="1" max="16384" width="11.42578125" style="7"/>
  </cols>
  <sheetData>
    <row r="1" spans="1:18" s="23" customFormat="1" ht="15.75" x14ac:dyDescent="0.25">
      <c r="A1" s="101" t="s">
        <v>318</v>
      </c>
    </row>
    <row r="2" spans="1:18" s="14" customFormat="1" ht="15.75" x14ac:dyDescent="0.25">
      <c r="A2" s="101" t="s">
        <v>170</v>
      </c>
      <c r="B2" s="22"/>
      <c r="C2" s="22"/>
      <c r="D2" s="22"/>
      <c r="E2" s="22"/>
      <c r="F2" s="22"/>
      <c r="G2" s="22"/>
      <c r="H2" s="22"/>
      <c r="I2" s="22"/>
      <c r="J2" s="22"/>
      <c r="K2" s="22"/>
      <c r="L2" s="22"/>
      <c r="M2" s="22"/>
      <c r="N2" s="22"/>
      <c r="O2" s="22"/>
      <c r="P2" s="22"/>
    </row>
    <row r="3" spans="1:18" s="23" customFormat="1" x14ac:dyDescent="0.25">
      <c r="A3" s="22" t="s">
        <v>289</v>
      </c>
      <c r="B3" s="22"/>
      <c r="C3" s="22"/>
      <c r="D3" s="22"/>
      <c r="E3" s="22"/>
      <c r="F3" s="22"/>
      <c r="G3" s="22"/>
      <c r="H3" s="22"/>
      <c r="I3" s="22"/>
      <c r="J3" s="22"/>
      <c r="K3" s="22"/>
      <c r="L3" s="22"/>
      <c r="M3" s="22"/>
      <c r="N3" s="22"/>
      <c r="O3" s="22"/>
      <c r="P3" s="22"/>
    </row>
    <row r="4" spans="1:18" ht="15.75" x14ac:dyDescent="0.25">
      <c r="A4" s="248"/>
      <c r="B4" s="258"/>
      <c r="C4" s="258"/>
      <c r="D4" s="258"/>
      <c r="E4" s="259" t="s">
        <v>171</v>
      </c>
      <c r="F4" s="247"/>
      <c r="G4" s="251">
        <v>2008</v>
      </c>
      <c r="H4" s="251">
        <v>2009</v>
      </c>
      <c r="I4" s="251">
        <v>2010</v>
      </c>
      <c r="J4" s="251">
        <v>2011</v>
      </c>
      <c r="K4" s="251">
        <v>2012</v>
      </c>
      <c r="L4" s="251">
        <v>2013</v>
      </c>
      <c r="M4" s="251">
        <v>2014</v>
      </c>
      <c r="N4" s="252">
        <v>2015</v>
      </c>
      <c r="O4" s="252">
        <v>2016</v>
      </c>
      <c r="P4" s="252">
        <v>2017</v>
      </c>
    </row>
    <row r="5" spans="1:18" ht="18.75" x14ac:dyDescent="0.35">
      <c r="A5" s="163" t="s">
        <v>167</v>
      </c>
      <c r="B5" s="114"/>
      <c r="C5" s="114"/>
      <c r="D5" s="114"/>
      <c r="E5" s="114" t="s">
        <v>233</v>
      </c>
      <c r="F5" s="197"/>
      <c r="G5" s="253">
        <v>4045.9558347624466</v>
      </c>
      <c r="H5" s="253">
        <v>4093.665412944762</v>
      </c>
      <c r="I5" s="253">
        <v>3992.2234167857782</v>
      </c>
      <c r="J5" s="253">
        <v>3869.584396895686</v>
      </c>
      <c r="K5" s="253">
        <v>3857.0466840770678</v>
      </c>
      <c r="L5" s="253">
        <v>3866.4792000169728</v>
      </c>
      <c r="M5" s="253">
        <v>3808.0976915038582</v>
      </c>
      <c r="N5" s="254">
        <v>3873.7161720059703</v>
      </c>
      <c r="O5" s="254">
        <v>3972.5441650461999</v>
      </c>
      <c r="P5" s="254">
        <v>3985.0722889263343</v>
      </c>
      <c r="Q5" s="16"/>
    </row>
    <row r="6" spans="1:18" ht="15.75" x14ac:dyDescent="0.25">
      <c r="A6" s="163" t="s">
        <v>169</v>
      </c>
      <c r="B6" s="114"/>
      <c r="C6" s="114"/>
      <c r="D6" s="114"/>
      <c r="E6" s="114" t="s">
        <v>168</v>
      </c>
      <c r="F6" s="197"/>
      <c r="G6" s="255">
        <v>16.597676983264002</v>
      </c>
      <c r="H6" s="255">
        <v>16.643407093095998</v>
      </c>
      <c r="I6" s="255">
        <v>16.697863707749999</v>
      </c>
      <c r="J6" s="255">
        <v>16.473258126666</v>
      </c>
      <c r="K6" s="255">
        <v>16.428737566494</v>
      </c>
      <c r="L6" s="255">
        <v>16.627867461199997</v>
      </c>
      <c r="M6" s="255">
        <v>16.743536688428001</v>
      </c>
      <c r="N6" s="256">
        <v>16.41571262139</v>
      </c>
      <c r="O6" s="256">
        <v>16.110451434241</v>
      </c>
      <c r="P6" s="256">
        <v>16.050236602792001</v>
      </c>
      <c r="Q6" s="16"/>
      <c r="R6" s="27"/>
    </row>
    <row r="7" spans="1:18" ht="18.75" x14ac:dyDescent="0.25">
      <c r="A7" s="260" t="s">
        <v>172</v>
      </c>
      <c r="B7" s="261"/>
      <c r="C7" s="261"/>
      <c r="D7" s="261"/>
      <c r="E7" s="262" t="s">
        <v>316</v>
      </c>
      <c r="F7" s="263"/>
      <c r="G7" s="257">
        <f t="shared" ref="G7:P7" si="0">G5/G6</f>
        <v>243.76639205848628</v>
      </c>
      <c r="H7" s="257">
        <f t="shared" si="0"/>
        <v>245.96318470410378</v>
      </c>
      <c r="I7" s="257">
        <f t="shared" si="0"/>
        <v>239.08587868835357</v>
      </c>
      <c r="J7" s="257">
        <f t="shared" si="0"/>
        <v>234.9009750919775</v>
      </c>
      <c r="K7" s="257">
        <f t="shared" si="0"/>
        <v>234.77438046995275</v>
      </c>
      <c r="L7" s="257">
        <f t="shared" si="0"/>
        <v>232.53007092094882</v>
      </c>
      <c r="M7" s="257">
        <f t="shared" si="0"/>
        <v>227.43687682995656</v>
      </c>
      <c r="N7" s="257">
        <f t="shared" si="0"/>
        <v>235.97612003504747</v>
      </c>
      <c r="O7" s="257">
        <f t="shared" si="0"/>
        <v>246.58180320155353</v>
      </c>
      <c r="P7" s="257">
        <f t="shared" si="0"/>
        <v>248.28744818834107</v>
      </c>
      <c r="Q7" s="91"/>
      <c r="R7" s="91"/>
    </row>
    <row r="8" spans="1:18" x14ac:dyDescent="0.25">
      <c r="C8" s="14"/>
      <c r="D8" s="14"/>
      <c r="E8" s="14"/>
      <c r="F8" s="14"/>
      <c r="G8" s="23"/>
      <c r="H8" s="23"/>
      <c r="I8" s="23"/>
      <c r="J8" s="23"/>
      <c r="K8" s="23"/>
      <c r="L8" s="23"/>
      <c r="M8" s="23"/>
      <c r="N8" s="23"/>
      <c r="O8" s="23"/>
      <c r="P8" s="23"/>
      <c r="Q8" s="16"/>
    </row>
    <row r="9" spans="1:18" x14ac:dyDescent="0.25">
      <c r="A9" s="368" t="s">
        <v>288</v>
      </c>
      <c r="B9" s="368"/>
      <c r="C9" s="368"/>
      <c r="D9" s="368"/>
      <c r="E9" s="368"/>
      <c r="F9" s="368"/>
      <c r="G9" s="368"/>
      <c r="H9" s="368"/>
      <c r="I9" s="368"/>
      <c r="J9" s="368"/>
      <c r="K9" s="368"/>
      <c r="L9" s="368"/>
      <c r="M9" s="368"/>
      <c r="N9" s="368"/>
      <c r="O9" s="368"/>
      <c r="P9" s="16"/>
      <c r="Q9" s="16"/>
    </row>
    <row r="10" spans="1:18" x14ac:dyDescent="0.25">
      <c r="A10" s="365" t="s">
        <v>287</v>
      </c>
      <c r="B10" s="365"/>
      <c r="C10" s="365"/>
      <c r="D10" s="365"/>
      <c r="E10" s="365"/>
      <c r="F10" s="365"/>
      <c r="G10" s="365"/>
      <c r="H10" s="365"/>
      <c r="I10" s="365"/>
      <c r="J10" s="365"/>
      <c r="K10" s="365"/>
      <c r="L10" s="365"/>
      <c r="M10" s="365"/>
      <c r="N10" s="365"/>
      <c r="O10" s="365"/>
    </row>
    <row r="11" spans="1:18" x14ac:dyDescent="0.25">
      <c r="A11" s="89" t="s">
        <v>247</v>
      </c>
      <c r="B11" s="89"/>
      <c r="C11" s="89"/>
      <c r="D11" s="89"/>
      <c r="E11" s="89"/>
      <c r="F11" s="89"/>
      <c r="G11" s="89"/>
      <c r="H11" s="89"/>
      <c r="I11" s="89"/>
      <c r="J11" s="89"/>
      <c r="K11" s="89"/>
      <c r="L11" s="89"/>
      <c r="M11" s="89"/>
      <c r="N11" s="89"/>
      <c r="O11" s="89"/>
    </row>
    <row r="12" spans="1:18" x14ac:dyDescent="0.25">
      <c r="A12" s="90" t="s">
        <v>290</v>
      </c>
      <c r="B12" s="90"/>
      <c r="C12" s="90"/>
      <c r="D12" s="90"/>
      <c r="E12" s="90"/>
      <c r="F12" s="90"/>
      <c r="G12" s="90"/>
      <c r="H12" s="90"/>
      <c r="I12" s="90"/>
      <c r="J12" s="90"/>
      <c r="K12" s="90"/>
      <c r="L12" s="90"/>
      <c r="M12" s="90"/>
      <c r="N12" s="90"/>
      <c r="O12" s="90"/>
    </row>
    <row r="13" spans="1:18" x14ac:dyDescent="0.25">
      <c r="H13" s="3"/>
      <c r="I13" s="3"/>
      <c r="J13" s="3"/>
      <c r="K13" s="3"/>
      <c r="L13" s="3"/>
      <c r="M13" s="3"/>
      <c r="N13" s="3"/>
    </row>
    <row r="14" spans="1:18" x14ac:dyDescent="0.25">
      <c r="A14" s="53" t="s">
        <v>228</v>
      </c>
      <c r="H14" s="3"/>
      <c r="I14" s="3"/>
      <c r="J14" s="3"/>
      <c r="K14" s="3"/>
      <c r="L14" s="3"/>
      <c r="M14" s="3"/>
      <c r="N14" s="3"/>
    </row>
    <row r="15" spans="1:18" x14ac:dyDescent="0.25">
      <c r="A15" s="24"/>
    </row>
  </sheetData>
  <mergeCells count="2">
    <mergeCell ref="A10:O10"/>
    <mergeCell ref="A9:O9"/>
  </mergeCells>
  <hyperlinks>
    <hyperlink ref="A10" r:id="rId1"/>
    <hyperlink ref="A12" r:id="rId2"/>
  </hyperlinks>
  <pageMargins left="0.25" right="0.25" top="0.75" bottom="0.75" header="0.3" footer="0.3"/>
  <pageSetup paperSize="9" scale="73"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showGridLines="0" zoomScaleNormal="100" workbookViewId="0"/>
  </sheetViews>
  <sheetFormatPr defaultColWidth="11.42578125" defaultRowHeight="15" x14ac:dyDescent="0.25"/>
  <cols>
    <col min="1" max="16384" width="11.42578125" style="9"/>
  </cols>
  <sheetData>
    <row r="1" spans="1:20" s="23" customFormat="1" ht="15.75" x14ac:dyDescent="0.25">
      <c r="A1" s="264" t="s">
        <v>317</v>
      </c>
    </row>
    <row r="2" spans="1:20" ht="15.75" x14ac:dyDescent="0.25">
      <c r="A2" s="264" t="s">
        <v>173</v>
      </c>
      <c r="B2" s="265"/>
      <c r="C2" s="265"/>
      <c r="D2" s="265"/>
      <c r="E2" s="265"/>
      <c r="F2" s="265"/>
      <c r="G2" s="265"/>
      <c r="H2" s="265"/>
      <c r="I2" s="265"/>
      <c r="J2" s="265"/>
      <c r="K2" s="265"/>
      <c r="L2" s="265"/>
      <c r="M2" s="22"/>
      <c r="N2" s="22"/>
      <c r="O2" s="22"/>
      <c r="P2" s="22"/>
      <c r="Q2" s="22"/>
      <c r="R2" s="22"/>
      <c r="S2" s="22"/>
      <c r="T2" s="22"/>
    </row>
    <row r="3" spans="1:20" x14ac:dyDescent="0.25">
      <c r="A3" s="266" t="s">
        <v>254</v>
      </c>
      <c r="B3" s="265"/>
      <c r="C3" s="265"/>
      <c r="D3" s="265"/>
      <c r="E3" s="265"/>
      <c r="F3" s="265"/>
      <c r="G3" s="265"/>
      <c r="H3" s="265"/>
      <c r="I3" s="265"/>
      <c r="J3" s="265"/>
      <c r="K3" s="265"/>
      <c r="L3" s="265"/>
      <c r="M3" s="265"/>
      <c r="N3" s="265"/>
      <c r="O3" s="265"/>
      <c r="P3" s="22"/>
      <c r="Q3" s="22"/>
      <c r="R3" s="22"/>
      <c r="S3" s="22"/>
      <c r="T3" s="22"/>
    </row>
    <row r="4" spans="1:20" ht="15.75" x14ac:dyDescent="0.25">
      <c r="A4" s="140" t="s">
        <v>174</v>
      </c>
      <c r="B4" s="135"/>
      <c r="C4" s="124" t="s">
        <v>44</v>
      </c>
      <c r="D4" s="124" t="s">
        <v>45</v>
      </c>
      <c r="E4" s="124" t="s">
        <v>46</v>
      </c>
      <c r="F4" s="124" t="s">
        <v>47</v>
      </c>
      <c r="G4" s="124" t="s">
        <v>48</v>
      </c>
      <c r="H4" s="124" t="s">
        <v>49</v>
      </c>
      <c r="I4" s="124" t="s">
        <v>50</v>
      </c>
      <c r="J4" s="124" t="s">
        <v>51</v>
      </c>
      <c r="K4" s="124" t="s">
        <v>52</v>
      </c>
      <c r="L4" s="124" t="s">
        <v>53</v>
      </c>
      <c r="M4" s="124" t="s">
        <v>54</v>
      </c>
      <c r="N4" s="124" t="s">
        <v>55</v>
      </c>
      <c r="O4" s="124" t="s">
        <v>56</v>
      </c>
      <c r="P4" s="124" t="s">
        <v>61</v>
      </c>
      <c r="Q4" s="124" t="s">
        <v>204</v>
      </c>
      <c r="R4" s="249" t="s">
        <v>224</v>
      </c>
      <c r="S4" s="124" t="s">
        <v>234</v>
      </c>
      <c r="T4" s="124" t="s">
        <v>252</v>
      </c>
    </row>
    <row r="5" spans="1:20" s="23" customFormat="1" ht="15.75" x14ac:dyDescent="0.25">
      <c r="A5" s="270" t="s">
        <v>43</v>
      </c>
      <c r="B5" s="271"/>
      <c r="C5" s="267">
        <v>4891</v>
      </c>
      <c r="D5" s="267">
        <v>4819</v>
      </c>
      <c r="E5" s="267">
        <v>4777</v>
      </c>
      <c r="F5" s="267">
        <v>4816</v>
      </c>
      <c r="G5" s="267">
        <v>4870</v>
      </c>
      <c r="H5" s="267">
        <v>4943</v>
      </c>
      <c r="I5" s="267">
        <v>4864</v>
      </c>
      <c r="J5" s="267">
        <v>4916</v>
      </c>
      <c r="K5" s="267">
        <v>4840</v>
      </c>
      <c r="L5" s="267">
        <v>4859</v>
      </c>
      <c r="M5" s="267">
        <v>4762</v>
      </c>
      <c r="N5" s="267">
        <v>4791</v>
      </c>
      <c r="O5" s="267">
        <v>4828.88</v>
      </c>
      <c r="P5" s="267">
        <v>4853</v>
      </c>
      <c r="Q5" s="268">
        <v>4745</v>
      </c>
      <c r="R5" s="268">
        <v>4652</v>
      </c>
      <c r="S5" s="269">
        <v>4611</v>
      </c>
      <c r="T5" s="269">
        <v>4824</v>
      </c>
    </row>
    <row r="6" spans="1:20" s="23" customFormat="1" ht="15.75" x14ac:dyDescent="0.25">
      <c r="A6" s="270" t="s">
        <v>57</v>
      </c>
      <c r="B6" s="271"/>
      <c r="C6" s="267">
        <v>20</v>
      </c>
      <c r="D6" s="267">
        <v>26</v>
      </c>
      <c r="E6" s="267">
        <v>25</v>
      </c>
      <c r="F6" s="267">
        <v>31</v>
      </c>
      <c r="G6" s="267">
        <v>31</v>
      </c>
      <c r="H6" s="267">
        <v>30</v>
      </c>
      <c r="I6" s="267">
        <v>20</v>
      </c>
      <c r="J6" s="267">
        <v>11</v>
      </c>
      <c r="K6" s="267">
        <v>14</v>
      </c>
      <c r="L6" s="267">
        <v>14</v>
      </c>
      <c r="M6" s="267">
        <v>13</v>
      </c>
      <c r="N6" s="267">
        <v>8</v>
      </c>
      <c r="O6" s="267">
        <v>6</v>
      </c>
      <c r="P6" s="267">
        <v>11</v>
      </c>
      <c r="Q6" s="228">
        <v>14</v>
      </c>
      <c r="R6" s="228">
        <v>14</v>
      </c>
      <c r="S6" s="269">
        <v>14</v>
      </c>
      <c r="T6" s="269">
        <v>11</v>
      </c>
    </row>
    <row r="7" spans="1:20" s="23" customFormat="1" ht="15.75" x14ac:dyDescent="0.25">
      <c r="A7" s="270" t="s">
        <v>59</v>
      </c>
      <c r="B7" s="271"/>
      <c r="C7" s="267">
        <v>345</v>
      </c>
      <c r="D7" s="267">
        <v>320</v>
      </c>
      <c r="E7" s="267">
        <v>319</v>
      </c>
      <c r="F7" s="267">
        <v>358</v>
      </c>
      <c r="G7" s="267">
        <v>389</v>
      </c>
      <c r="H7" s="267">
        <v>448</v>
      </c>
      <c r="I7" s="267">
        <v>437</v>
      </c>
      <c r="J7" s="267">
        <v>451</v>
      </c>
      <c r="K7" s="267">
        <v>470</v>
      </c>
      <c r="L7" s="267">
        <v>460</v>
      </c>
      <c r="M7" s="267">
        <v>467</v>
      </c>
      <c r="N7" s="267">
        <v>426</v>
      </c>
      <c r="O7" s="267">
        <v>426.22</v>
      </c>
      <c r="P7" s="267">
        <v>399</v>
      </c>
      <c r="Q7" s="228">
        <v>380</v>
      </c>
      <c r="R7" s="228">
        <v>353</v>
      </c>
      <c r="S7" s="269">
        <v>342</v>
      </c>
      <c r="T7" s="269">
        <v>342</v>
      </c>
    </row>
    <row r="8" spans="1:20" s="23" customFormat="1" ht="15.75" x14ac:dyDescent="0.25">
      <c r="A8" s="270" t="s">
        <v>110</v>
      </c>
      <c r="B8" s="271"/>
      <c r="C8" s="267">
        <v>468</v>
      </c>
      <c r="D8" s="267">
        <v>464</v>
      </c>
      <c r="E8" s="267">
        <v>419</v>
      </c>
      <c r="F8" s="267">
        <v>422</v>
      </c>
      <c r="G8" s="267">
        <v>425</v>
      </c>
      <c r="H8" s="267">
        <v>442</v>
      </c>
      <c r="I8" s="267">
        <v>440</v>
      </c>
      <c r="J8" s="267">
        <v>428</v>
      </c>
      <c r="K8" s="267">
        <v>445</v>
      </c>
      <c r="L8" s="267">
        <v>422</v>
      </c>
      <c r="M8" s="267">
        <v>423</v>
      </c>
      <c r="N8" s="267">
        <v>414</v>
      </c>
      <c r="O8" s="267">
        <v>434.54999999999995</v>
      </c>
      <c r="P8" s="267">
        <v>449</v>
      </c>
      <c r="Q8" s="228">
        <v>446</v>
      </c>
      <c r="R8" s="228">
        <v>428</v>
      </c>
      <c r="S8" s="268">
        <v>425</v>
      </c>
      <c r="T8" s="268">
        <v>437</v>
      </c>
    </row>
    <row r="9" spans="1:20" s="23" customFormat="1" ht="15.75" x14ac:dyDescent="0.25">
      <c r="A9" s="270" t="s">
        <v>177</v>
      </c>
      <c r="B9" s="271"/>
      <c r="C9" s="267">
        <v>7</v>
      </c>
      <c r="D9" s="267">
        <v>6</v>
      </c>
      <c r="E9" s="267">
        <v>7</v>
      </c>
      <c r="F9" s="267">
        <v>7</v>
      </c>
      <c r="G9" s="267">
        <v>6</v>
      </c>
      <c r="H9" s="267">
        <v>4</v>
      </c>
      <c r="I9" s="267">
        <v>3</v>
      </c>
      <c r="J9" s="267">
        <v>3</v>
      </c>
      <c r="K9" s="267">
        <v>3</v>
      </c>
      <c r="L9" s="267">
        <v>3</v>
      </c>
      <c r="M9" s="267">
        <v>4</v>
      </c>
      <c r="N9" s="267">
        <v>3</v>
      </c>
      <c r="O9" s="267">
        <v>2</v>
      </c>
      <c r="P9" s="267" t="s">
        <v>116</v>
      </c>
      <c r="Q9" s="267" t="s">
        <v>116</v>
      </c>
      <c r="R9" s="267" t="s">
        <v>116</v>
      </c>
      <c r="S9" s="172" t="s">
        <v>116</v>
      </c>
      <c r="T9" s="172" t="s">
        <v>116</v>
      </c>
    </row>
    <row r="10" spans="1:20" s="23" customFormat="1" ht="15.75" x14ac:dyDescent="0.25">
      <c r="A10" s="270" t="s">
        <v>176</v>
      </c>
      <c r="B10" s="271"/>
      <c r="C10" s="267">
        <v>66</v>
      </c>
      <c r="D10" s="267">
        <v>70</v>
      </c>
      <c r="E10" s="267">
        <v>71</v>
      </c>
      <c r="F10" s="267">
        <v>70</v>
      </c>
      <c r="G10" s="267">
        <v>68</v>
      </c>
      <c r="H10" s="267">
        <v>69</v>
      </c>
      <c r="I10" s="267">
        <v>70</v>
      </c>
      <c r="J10" s="267">
        <v>64</v>
      </c>
      <c r="K10" s="267">
        <v>65</v>
      </c>
      <c r="L10" s="267">
        <v>62</v>
      </c>
      <c r="M10" s="267">
        <v>58</v>
      </c>
      <c r="N10" s="267">
        <v>52</v>
      </c>
      <c r="O10" s="267">
        <v>51</v>
      </c>
      <c r="P10" s="267">
        <v>50</v>
      </c>
      <c r="Q10" s="228">
        <v>50</v>
      </c>
      <c r="R10" s="228">
        <v>53</v>
      </c>
      <c r="S10" s="268">
        <v>56</v>
      </c>
      <c r="T10" s="268">
        <v>52</v>
      </c>
    </row>
    <row r="11" spans="1:20" ht="15.75" x14ac:dyDescent="0.25">
      <c r="A11" s="270" t="s">
        <v>175</v>
      </c>
      <c r="B11" s="271"/>
      <c r="C11" s="267">
        <v>165</v>
      </c>
      <c r="D11" s="267">
        <v>162</v>
      </c>
      <c r="E11" s="267">
        <v>156</v>
      </c>
      <c r="F11" s="267">
        <v>154</v>
      </c>
      <c r="G11" s="267">
        <v>159</v>
      </c>
      <c r="H11" s="267">
        <v>156</v>
      </c>
      <c r="I11" s="267">
        <v>163</v>
      </c>
      <c r="J11" s="267">
        <v>159</v>
      </c>
      <c r="K11" s="267">
        <v>164</v>
      </c>
      <c r="L11" s="267">
        <v>155</v>
      </c>
      <c r="M11" s="267">
        <v>159</v>
      </c>
      <c r="N11" s="267">
        <v>177</v>
      </c>
      <c r="O11" s="267">
        <v>183</v>
      </c>
      <c r="P11" s="267">
        <v>192</v>
      </c>
      <c r="Q11" s="228">
        <v>189</v>
      </c>
      <c r="R11" s="228">
        <v>200</v>
      </c>
      <c r="S11" s="268">
        <v>200</v>
      </c>
      <c r="T11" s="268">
        <v>197</v>
      </c>
    </row>
    <row r="12" spans="1:20" ht="15.75" x14ac:dyDescent="0.25">
      <c r="A12" s="270" t="s">
        <v>58</v>
      </c>
      <c r="B12" s="271"/>
      <c r="C12" s="267">
        <v>25</v>
      </c>
      <c r="D12" s="267">
        <v>19</v>
      </c>
      <c r="E12" s="267">
        <v>12</v>
      </c>
      <c r="F12" s="267">
        <v>1</v>
      </c>
      <c r="G12" s="267">
        <v>1</v>
      </c>
      <c r="H12" s="267">
        <v>2</v>
      </c>
      <c r="I12" s="267">
        <v>2</v>
      </c>
      <c r="J12" s="267">
        <v>1</v>
      </c>
      <c r="K12" s="267">
        <v>1</v>
      </c>
      <c r="L12" s="267">
        <v>1</v>
      </c>
      <c r="M12" s="267">
        <v>1</v>
      </c>
      <c r="N12" s="267">
        <v>1</v>
      </c>
      <c r="O12" s="267">
        <v>0</v>
      </c>
      <c r="P12" s="267" t="s">
        <v>116</v>
      </c>
      <c r="Q12" s="267" t="s">
        <v>116</v>
      </c>
      <c r="R12" s="267" t="s">
        <v>116</v>
      </c>
      <c r="S12" s="172" t="s">
        <v>116</v>
      </c>
      <c r="T12" s="172" t="s">
        <v>116</v>
      </c>
    </row>
    <row r="13" spans="1:20" ht="15.75" x14ac:dyDescent="0.25">
      <c r="A13" s="140" t="s">
        <v>60</v>
      </c>
      <c r="B13" s="135"/>
      <c r="C13" s="214">
        <v>5987</v>
      </c>
      <c r="D13" s="214">
        <v>5886</v>
      </c>
      <c r="E13" s="214">
        <v>5786</v>
      </c>
      <c r="F13" s="214">
        <v>5859</v>
      </c>
      <c r="G13" s="214">
        <v>5949</v>
      </c>
      <c r="H13" s="214">
        <v>6094</v>
      </c>
      <c r="I13" s="214">
        <v>5999</v>
      </c>
      <c r="J13" s="214">
        <v>6033</v>
      </c>
      <c r="K13" s="214">
        <v>6002</v>
      </c>
      <c r="L13" s="214">
        <v>5976</v>
      </c>
      <c r="M13" s="214">
        <v>5887</v>
      </c>
      <c r="N13" s="214">
        <v>5872</v>
      </c>
      <c r="O13" s="214">
        <v>5931.6500000000005</v>
      </c>
      <c r="P13" s="214">
        <v>5958</v>
      </c>
      <c r="Q13" s="214">
        <v>5827</v>
      </c>
      <c r="R13" s="214">
        <v>5704</v>
      </c>
      <c r="S13" s="214">
        <v>5653</v>
      </c>
      <c r="T13" s="214">
        <v>5868</v>
      </c>
    </row>
    <row r="14" spans="1:20" x14ac:dyDescent="0.25">
      <c r="A14" s="23"/>
      <c r="B14" s="23"/>
      <c r="C14" s="34"/>
      <c r="D14" s="34"/>
      <c r="E14" s="34"/>
      <c r="F14" s="35"/>
      <c r="G14" s="35"/>
      <c r="H14" s="35"/>
      <c r="I14" s="35"/>
      <c r="J14" s="35"/>
      <c r="K14" s="35"/>
    </row>
    <row r="15" spans="1:20" x14ac:dyDescent="0.25">
      <c r="A15" s="368" t="s">
        <v>77</v>
      </c>
      <c r="B15" s="368"/>
      <c r="C15" s="368"/>
      <c r="D15" s="368"/>
      <c r="E15" s="368"/>
      <c r="F15" s="368"/>
      <c r="G15" s="368"/>
      <c r="H15" s="368"/>
      <c r="I15" s="368"/>
      <c r="J15" s="368"/>
      <c r="K15" s="368"/>
      <c r="O15" s="27"/>
      <c r="P15" s="27"/>
    </row>
    <row r="16" spans="1:20" x14ac:dyDescent="0.25">
      <c r="A16" s="374" t="s">
        <v>253</v>
      </c>
      <c r="B16" s="374"/>
      <c r="C16" s="374"/>
      <c r="D16" s="374"/>
      <c r="E16" s="374"/>
      <c r="F16" s="374"/>
      <c r="G16" s="374"/>
      <c r="H16" s="374"/>
      <c r="I16" s="374"/>
      <c r="J16" s="374"/>
      <c r="K16" s="374"/>
      <c r="O16" s="27"/>
      <c r="P16" s="27"/>
    </row>
    <row r="17" spans="1:16" x14ac:dyDescent="0.25">
      <c r="A17" s="8"/>
    </row>
    <row r="18" spans="1:16" x14ac:dyDescent="0.25">
      <c r="A18" s="368" t="s">
        <v>117</v>
      </c>
      <c r="B18" s="368"/>
      <c r="C18" s="368"/>
      <c r="D18" s="368"/>
      <c r="E18" s="368"/>
      <c r="F18" s="368"/>
      <c r="G18" s="368"/>
      <c r="H18" s="368"/>
      <c r="I18" s="368"/>
      <c r="J18" s="368"/>
      <c r="K18" s="368"/>
      <c r="P18" s="19"/>
    </row>
    <row r="19" spans="1:16" x14ac:dyDescent="0.25">
      <c r="A19" s="365"/>
      <c r="B19" s="365"/>
      <c r="C19" s="365"/>
      <c r="D19" s="365"/>
      <c r="E19" s="365"/>
      <c r="F19" s="365"/>
      <c r="G19" s="365"/>
      <c r="H19" s="365"/>
      <c r="I19" s="365"/>
      <c r="J19" s="365"/>
      <c r="K19" s="365"/>
    </row>
  </sheetData>
  <mergeCells count="4">
    <mergeCell ref="A19:K19"/>
    <mergeCell ref="A18:K18"/>
    <mergeCell ref="A16:K16"/>
    <mergeCell ref="A15:K15"/>
  </mergeCells>
  <hyperlinks>
    <hyperlink ref="A16" r:id="rId1"/>
  </hyperlinks>
  <pageMargins left="0.25" right="0.25" top="0.75" bottom="0.75" header="0.3" footer="0.3"/>
  <pageSetup paperSize="9" scale="57"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
  <sheetViews>
    <sheetView showGridLines="0" zoomScaleNormal="100" workbookViewId="0"/>
  </sheetViews>
  <sheetFormatPr defaultColWidth="11.42578125" defaultRowHeight="15" x14ac:dyDescent="0.25"/>
  <cols>
    <col min="1" max="10" width="11.42578125" style="11"/>
    <col min="11" max="11" width="11.42578125" style="11" customWidth="1"/>
    <col min="12" max="16384" width="11.42578125" style="11"/>
  </cols>
  <sheetData>
    <row r="1" spans="1:21" s="23" customFormat="1" ht="15.75" x14ac:dyDescent="0.25">
      <c r="A1" s="280" t="s">
        <v>319</v>
      </c>
    </row>
    <row r="2" spans="1:21" s="12" customFormat="1" ht="15.75" customHeight="1" x14ac:dyDescent="0.25">
      <c r="A2" s="280" t="s">
        <v>79</v>
      </c>
      <c r="B2" s="22"/>
      <c r="C2" s="22"/>
      <c r="D2" s="22"/>
      <c r="E2" s="22"/>
      <c r="F2" s="22"/>
      <c r="G2" s="22"/>
      <c r="H2" s="22"/>
      <c r="I2" s="22"/>
      <c r="J2" s="22"/>
      <c r="K2" s="22"/>
      <c r="L2" s="142"/>
      <c r="M2" s="22"/>
      <c r="N2" s="22"/>
      <c r="O2" s="22"/>
      <c r="P2" s="22"/>
      <c r="Q2" s="22"/>
      <c r="R2" s="22"/>
      <c r="S2" s="22"/>
      <c r="T2" s="22"/>
      <c r="U2" s="22"/>
    </row>
    <row r="3" spans="1:21" s="23" customFormat="1" ht="15.75" customHeight="1" x14ac:dyDescent="0.25">
      <c r="A3" s="281" t="s">
        <v>255</v>
      </c>
      <c r="B3" s="22"/>
      <c r="C3" s="22"/>
      <c r="D3" s="22"/>
      <c r="E3" s="22"/>
      <c r="F3" s="22"/>
      <c r="G3" s="22"/>
      <c r="H3" s="22"/>
      <c r="I3" s="22"/>
      <c r="J3" s="22"/>
      <c r="K3" s="22"/>
      <c r="L3" s="142"/>
      <c r="M3" s="22"/>
      <c r="N3" s="22"/>
      <c r="O3" s="22"/>
      <c r="P3" s="22"/>
      <c r="Q3" s="22"/>
      <c r="R3" s="22"/>
      <c r="S3" s="22"/>
      <c r="T3" s="22"/>
      <c r="U3" s="22"/>
    </row>
    <row r="4" spans="1:21" s="12" customFormat="1" ht="15.75" customHeight="1" x14ac:dyDescent="0.25">
      <c r="A4" s="277"/>
      <c r="B4" s="278"/>
      <c r="C4" s="279"/>
      <c r="D4" s="249" t="s">
        <v>44</v>
      </c>
      <c r="E4" s="249" t="s">
        <v>45</v>
      </c>
      <c r="F4" s="249" t="s">
        <v>46</v>
      </c>
      <c r="G4" s="249" t="s">
        <v>47</v>
      </c>
      <c r="H4" s="249" t="s">
        <v>48</v>
      </c>
      <c r="I4" s="249" t="s">
        <v>49</v>
      </c>
      <c r="J4" s="249" t="s">
        <v>50</v>
      </c>
      <c r="K4" s="249" t="s">
        <v>51</v>
      </c>
      <c r="L4" s="249" t="s">
        <v>52</v>
      </c>
      <c r="M4" s="249" t="s">
        <v>53</v>
      </c>
      <c r="N4" s="249" t="s">
        <v>54</v>
      </c>
      <c r="O4" s="249" t="s">
        <v>55</v>
      </c>
      <c r="P4" s="249" t="s">
        <v>56</v>
      </c>
      <c r="Q4" s="249" t="s">
        <v>61</v>
      </c>
      <c r="R4" s="249" t="s">
        <v>204</v>
      </c>
      <c r="S4" s="249" t="s">
        <v>224</v>
      </c>
      <c r="T4" s="249" t="s">
        <v>234</v>
      </c>
      <c r="U4" s="249" t="s">
        <v>252</v>
      </c>
    </row>
    <row r="5" spans="1:21" s="12" customFormat="1" ht="15.75" customHeight="1" x14ac:dyDescent="0.25">
      <c r="A5" s="274" t="s">
        <v>178</v>
      </c>
      <c r="B5" s="114"/>
      <c r="C5" s="197"/>
      <c r="D5" s="273">
        <v>0.73824130879345606</v>
      </c>
      <c r="E5" s="272">
        <v>0.74432989690721651</v>
      </c>
      <c r="F5" s="272">
        <v>0.74895833333333328</v>
      </c>
      <c r="G5" s="272">
        <v>0.75077881619937692</v>
      </c>
      <c r="H5" s="272">
        <v>0.75290390707497368</v>
      </c>
      <c r="I5" s="272">
        <v>0.7685683530678149</v>
      </c>
      <c r="J5" s="272">
        <v>0.7621097954790097</v>
      </c>
      <c r="K5" s="272">
        <v>0.7688984881209503</v>
      </c>
      <c r="L5" s="272">
        <v>0.76258205689277903</v>
      </c>
      <c r="M5" s="272">
        <v>0.77348066298342544</v>
      </c>
      <c r="N5" s="272">
        <v>0.7796420581655481</v>
      </c>
      <c r="O5" s="272">
        <v>0.78859060402684567</v>
      </c>
      <c r="P5" s="272">
        <v>0.77</v>
      </c>
      <c r="Q5" s="272">
        <v>0.77</v>
      </c>
      <c r="R5" s="272">
        <v>0.7669256381798002</v>
      </c>
      <c r="S5" s="272">
        <v>0.76365663322185062</v>
      </c>
      <c r="T5" s="272">
        <v>0.74</v>
      </c>
      <c r="U5" s="272">
        <v>0.75</v>
      </c>
    </row>
    <row r="6" spans="1:21" s="12" customFormat="1" ht="15.75" customHeight="1" x14ac:dyDescent="0.25">
      <c r="A6" s="274" t="s">
        <v>175</v>
      </c>
      <c r="B6" s="114"/>
      <c r="C6" s="197"/>
      <c r="D6" s="273">
        <v>0.20040899795501022</v>
      </c>
      <c r="E6" s="272">
        <v>0.2</v>
      </c>
      <c r="F6" s="272">
        <v>0.19583333333333333</v>
      </c>
      <c r="G6" s="272">
        <v>0.19106957424714435</v>
      </c>
      <c r="H6" s="272">
        <v>0.18690601900739176</v>
      </c>
      <c r="I6" s="272">
        <v>0.18299246501614638</v>
      </c>
      <c r="J6" s="272">
        <v>0.18191603875134554</v>
      </c>
      <c r="K6" s="272">
        <v>0.17818574514038876</v>
      </c>
      <c r="L6" s="272">
        <v>0.18161925601750548</v>
      </c>
      <c r="M6" s="272">
        <v>0.17237569060773481</v>
      </c>
      <c r="N6" s="272">
        <v>0.16666666666666666</v>
      </c>
      <c r="O6" s="272">
        <v>0.16778523489932887</v>
      </c>
      <c r="P6" s="272">
        <v>0.1767337807606264</v>
      </c>
      <c r="Q6" s="272">
        <v>0.18</v>
      </c>
      <c r="R6" s="272">
        <v>0.18312985571587126</v>
      </c>
      <c r="S6" s="272">
        <v>0.18840579710144928</v>
      </c>
      <c r="T6" s="272">
        <v>0.2</v>
      </c>
      <c r="U6" s="272">
        <v>0.19</v>
      </c>
    </row>
    <row r="7" spans="1:21" s="12" customFormat="1" ht="15.75" customHeight="1" x14ac:dyDescent="0.25">
      <c r="A7" s="274" t="s">
        <v>110</v>
      </c>
      <c r="B7" s="275"/>
      <c r="C7" s="276"/>
      <c r="D7" s="273">
        <v>6.0327198364008183E-2</v>
      </c>
      <c r="E7" s="272">
        <v>5.6701030927835051E-2</v>
      </c>
      <c r="F7" s="272">
        <v>5.6250000000000001E-2</v>
      </c>
      <c r="G7" s="272">
        <v>5.6074766355140186E-2</v>
      </c>
      <c r="H7" s="272">
        <v>5.8078141499472019E-2</v>
      </c>
      <c r="I7" s="272">
        <v>5.8127018299246498E-2</v>
      </c>
      <c r="J7" s="272">
        <v>5.4897739504843918E-2</v>
      </c>
      <c r="K7" s="272">
        <v>5.183585313174946E-2</v>
      </c>
      <c r="L7" s="272">
        <v>5.689277899343545E-2</v>
      </c>
      <c r="M7" s="272">
        <v>5.3038674033149172E-2</v>
      </c>
      <c r="N7" s="272">
        <v>5.4809843400447429E-2</v>
      </c>
      <c r="O7" s="272">
        <v>5.0335570469798654E-2</v>
      </c>
      <c r="P7" s="272">
        <v>5.145413870246085E-2</v>
      </c>
      <c r="Q7" s="272">
        <v>5.145413870246085E-2</v>
      </c>
      <c r="R7" s="272">
        <v>4.9944506104328525E-2</v>
      </c>
      <c r="S7" s="272">
        <v>4.6822742474916385E-2</v>
      </c>
      <c r="T7" s="272">
        <v>0.05</v>
      </c>
      <c r="U7" s="272">
        <v>0.05</v>
      </c>
    </row>
    <row r="8" spans="1:21" s="23" customFormat="1" ht="15.75" customHeight="1" x14ac:dyDescent="0.25">
      <c r="A8" s="34"/>
      <c r="B8" s="34"/>
      <c r="C8" s="34"/>
      <c r="D8" s="35"/>
      <c r="E8" s="35"/>
      <c r="F8" s="35"/>
      <c r="G8" s="35"/>
      <c r="H8" s="35"/>
      <c r="I8" s="35"/>
      <c r="J8" s="35"/>
      <c r="K8" s="35"/>
      <c r="L8" s="35"/>
      <c r="M8" s="27"/>
    </row>
    <row r="9" spans="1:21" ht="15.75" customHeight="1" x14ac:dyDescent="0.25">
      <c r="A9" s="375" t="s">
        <v>77</v>
      </c>
      <c r="B9" s="375"/>
      <c r="C9" s="375"/>
      <c r="D9" s="375"/>
      <c r="E9" s="375"/>
      <c r="F9" s="375"/>
      <c r="G9" s="375"/>
      <c r="H9" s="375"/>
      <c r="I9" s="375"/>
      <c r="J9" s="375"/>
      <c r="K9" s="375"/>
      <c r="L9" s="375"/>
    </row>
    <row r="10" spans="1:21" x14ac:dyDescent="0.25">
      <c r="A10" s="374" t="s">
        <v>253</v>
      </c>
      <c r="B10" s="374"/>
      <c r="C10" s="374"/>
      <c r="D10" s="374"/>
      <c r="E10" s="374"/>
      <c r="F10" s="374"/>
      <c r="G10" s="374"/>
      <c r="H10" s="374"/>
      <c r="I10" s="374"/>
      <c r="J10" s="374"/>
      <c r="K10" s="374"/>
      <c r="L10" s="374"/>
    </row>
    <row r="12" spans="1:21" x14ac:dyDescent="0.25">
      <c r="A12" s="365"/>
      <c r="B12" s="365"/>
      <c r="C12" s="365"/>
      <c r="D12" s="365"/>
      <c r="E12" s="365"/>
      <c r="F12" s="365"/>
      <c r="G12" s="365"/>
      <c r="H12" s="365"/>
      <c r="I12" s="365"/>
      <c r="J12" s="365"/>
      <c r="K12" s="365"/>
      <c r="L12" s="365"/>
    </row>
  </sheetData>
  <mergeCells count="3">
    <mergeCell ref="A12:L12"/>
    <mergeCell ref="A10:L10"/>
    <mergeCell ref="A9:L9"/>
  </mergeCells>
  <hyperlinks>
    <hyperlink ref="A10" r:id="rId1"/>
  </hyperlinks>
  <pageMargins left="0.25" right="0.25" top="0.75" bottom="0.75" header="0.3" footer="0.3"/>
  <pageSetup paperSize="9" scale="75" orientation="landscape"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6"/>
  <sheetViews>
    <sheetView showGridLines="0" zoomScaleNormal="100" workbookViewId="0"/>
  </sheetViews>
  <sheetFormatPr defaultColWidth="11.42578125" defaultRowHeight="15" x14ac:dyDescent="0.25"/>
  <cols>
    <col min="1" max="16384" width="11.42578125" style="13"/>
  </cols>
  <sheetData>
    <row r="1" spans="1:22" s="23" customFormat="1" ht="15.75" x14ac:dyDescent="0.25">
      <c r="A1" s="280" t="s">
        <v>320</v>
      </c>
    </row>
    <row r="2" spans="1:22" s="22" customFormat="1" ht="15" customHeight="1" x14ac:dyDescent="0.25">
      <c r="A2" s="280" t="s">
        <v>115</v>
      </c>
    </row>
    <row r="3" spans="1:22" s="22" customFormat="1" ht="15" customHeight="1" x14ac:dyDescent="0.25">
      <c r="A3" s="282" t="s">
        <v>258</v>
      </c>
    </row>
    <row r="4" spans="1:22" s="22" customFormat="1" ht="15" customHeight="1" x14ac:dyDescent="0.25">
      <c r="A4" s="277"/>
      <c r="B4" s="278"/>
      <c r="C4" s="279"/>
      <c r="D4" s="249" t="s">
        <v>62</v>
      </c>
      <c r="E4" s="249" t="s">
        <v>63</v>
      </c>
      <c r="F4" s="249" t="s">
        <v>64</v>
      </c>
      <c r="G4" s="249" t="s">
        <v>65</v>
      </c>
      <c r="H4" s="249" t="s">
        <v>66</v>
      </c>
      <c r="I4" s="249" t="s">
        <v>67</v>
      </c>
      <c r="J4" s="249" t="s">
        <v>68</v>
      </c>
      <c r="K4" s="249" t="s">
        <v>69</v>
      </c>
      <c r="L4" s="249" t="s">
        <v>70</v>
      </c>
      <c r="M4" s="249" t="s">
        <v>71</v>
      </c>
      <c r="N4" s="249" t="s">
        <v>72</v>
      </c>
      <c r="O4" s="249" t="s">
        <v>73</v>
      </c>
      <c r="P4" s="249" t="s">
        <v>74</v>
      </c>
      <c r="Q4" s="249" t="s">
        <v>75</v>
      </c>
      <c r="R4" s="249" t="s">
        <v>81</v>
      </c>
      <c r="S4" s="249" t="s">
        <v>82</v>
      </c>
      <c r="T4" s="249" t="s">
        <v>205</v>
      </c>
      <c r="U4" s="249" t="s">
        <v>235</v>
      </c>
      <c r="V4" s="249" t="s">
        <v>257</v>
      </c>
    </row>
    <row r="5" spans="1:22" s="22" customFormat="1" ht="15" customHeight="1" x14ac:dyDescent="0.25">
      <c r="A5" s="136" t="s">
        <v>179</v>
      </c>
      <c r="B5" s="114"/>
      <c r="C5" s="197"/>
      <c r="D5" s="283">
        <v>69.5</v>
      </c>
      <c r="E5" s="283">
        <v>67.099999999999994</v>
      </c>
      <c r="F5" s="283">
        <v>65</v>
      </c>
      <c r="G5" s="283">
        <v>65.900000000000006</v>
      </c>
      <c r="H5" s="283">
        <v>65.400000000000006</v>
      </c>
      <c r="I5" s="283">
        <v>65.099999999999994</v>
      </c>
      <c r="J5" s="283">
        <v>66.900000000000006</v>
      </c>
      <c r="K5" s="283">
        <v>67.5</v>
      </c>
      <c r="L5" s="283">
        <v>69.900000000000006</v>
      </c>
      <c r="M5" s="283">
        <v>70.5</v>
      </c>
      <c r="N5" s="283">
        <v>68.2</v>
      </c>
      <c r="O5" s="283">
        <v>66.599999999999994</v>
      </c>
      <c r="P5" s="283">
        <v>66.5</v>
      </c>
      <c r="Q5" s="283">
        <v>66.900000000000006</v>
      </c>
      <c r="R5" s="283">
        <v>66.900000000000006</v>
      </c>
      <c r="S5" s="283">
        <v>66.599999999999994</v>
      </c>
      <c r="T5" s="283">
        <v>65.2</v>
      </c>
      <c r="U5" s="228">
        <v>65.7</v>
      </c>
      <c r="V5" s="228">
        <v>66.099999999999994</v>
      </c>
    </row>
    <row r="6" spans="1:22" s="22" customFormat="1" ht="15.75" x14ac:dyDescent="0.25">
      <c r="A6" s="136" t="s">
        <v>91</v>
      </c>
      <c r="B6" s="114"/>
      <c r="C6" s="197"/>
      <c r="D6" s="283">
        <f>57.2+11.3</f>
        <v>68.5</v>
      </c>
      <c r="E6" s="283">
        <f>55.7+11</f>
        <v>66.7</v>
      </c>
      <c r="F6" s="283">
        <f>56+10.8</f>
        <v>66.8</v>
      </c>
      <c r="G6" s="283">
        <f>56.7+11.1</f>
        <v>67.8</v>
      </c>
      <c r="H6" s="283">
        <f>56.8+11.4</f>
        <v>68.2</v>
      </c>
      <c r="I6" s="283">
        <f>57.6+10.8</f>
        <v>68.400000000000006</v>
      </c>
      <c r="J6" s="283">
        <f>56.4+11.3</f>
        <v>67.7</v>
      </c>
      <c r="K6" s="283">
        <f>58.1+11.8</f>
        <v>69.900000000000006</v>
      </c>
      <c r="L6" s="283">
        <f>61.1+12.2</f>
        <v>73.3</v>
      </c>
      <c r="M6" s="283">
        <f>60.7+12.9</f>
        <v>73.600000000000009</v>
      </c>
      <c r="N6" s="283">
        <v>73.099999999999994</v>
      </c>
      <c r="O6" s="283">
        <f>56.4+13.3</f>
        <v>69.7</v>
      </c>
      <c r="P6" s="283">
        <f>54.9+12.6</f>
        <v>67.5</v>
      </c>
      <c r="Q6" s="283">
        <f>57+12.5</f>
        <v>69.5</v>
      </c>
      <c r="R6" s="283">
        <f>57.1+12.4</f>
        <v>69.5</v>
      </c>
      <c r="S6" s="283">
        <f>55.3+12.5</f>
        <v>67.8</v>
      </c>
      <c r="T6" s="283">
        <v>66</v>
      </c>
      <c r="U6" s="228">
        <v>65.8</v>
      </c>
      <c r="V6" s="228">
        <v>66.7</v>
      </c>
    </row>
    <row r="7" spans="1:22" s="22" customFormat="1" x14ac:dyDescent="0.25">
      <c r="A7" s="104"/>
      <c r="B7" s="104"/>
      <c r="C7" s="36"/>
      <c r="D7" s="36"/>
      <c r="E7" s="36"/>
      <c r="F7" s="36"/>
      <c r="G7" s="36"/>
      <c r="H7" s="36"/>
      <c r="I7" s="36"/>
      <c r="J7" s="36"/>
      <c r="K7" s="36"/>
      <c r="L7" s="36"/>
      <c r="M7" s="36"/>
      <c r="N7" s="36"/>
      <c r="O7" s="36"/>
      <c r="P7" s="36"/>
      <c r="Q7" s="36"/>
      <c r="R7" s="36"/>
      <c r="S7" s="36"/>
    </row>
    <row r="8" spans="1:22" x14ac:dyDescent="0.25">
      <c r="A8" s="37" t="s">
        <v>259</v>
      </c>
    </row>
    <row r="9" spans="1:22" x14ac:dyDescent="0.25">
      <c r="A9" s="24" t="s">
        <v>256</v>
      </c>
      <c r="Q9" s="20"/>
      <c r="R9" s="20"/>
    </row>
    <row r="10" spans="1:22" x14ac:dyDescent="0.25">
      <c r="A10" s="32"/>
      <c r="B10" s="23"/>
      <c r="C10" s="23"/>
      <c r="D10" s="23"/>
      <c r="E10" s="23"/>
      <c r="F10" s="23"/>
      <c r="G10" s="23"/>
      <c r="H10" s="23"/>
      <c r="I10" s="23"/>
      <c r="J10" s="23"/>
      <c r="K10" s="23"/>
      <c r="L10" s="23"/>
      <c r="M10" s="23"/>
      <c r="N10" s="23"/>
      <c r="O10" s="23"/>
      <c r="P10" s="23"/>
      <c r="Q10" s="23"/>
      <c r="R10" s="23"/>
      <c r="S10" s="23"/>
    </row>
    <row r="11" spans="1:22" x14ac:dyDescent="0.25">
      <c r="A11" s="22" t="s">
        <v>113</v>
      </c>
    </row>
    <row r="12" spans="1:22" x14ac:dyDescent="0.25">
      <c r="A12" s="368" t="s">
        <v>180</v>
      </c>
      <c r="B12" s="368"/>
      <c r="C12" s="368"/>
      <c r="D12" s="368"/>
      <c r="E12" s="368"/>
      <c r="F12" s="368"/>
      <c r="G12" s="368"/>
      <c r="H12" s="368"/>
      <c r="I12" s="368"/>
      <c r="J12" s="368"/>
      <c r="K12" s="368"/>
      <c r="L12" s="368"/>
    </row>
    <row r="13" spans="1:22" s="23" customFormat="1" x14ac:dyDescent="0.25">
      <c r="A13" s="368" t="s">
        <v>183</v>
      </c>
      <c r="B13" s="368"/>
      <c r="C13" s="368"/>
      <c r="D13" s="368"/>
      <c r="E13" s="368"/>
      <c r="F13" s="368"/>
      <c r="G13" s="368"/>
      <c r="H13" s="368"/>
      <c r="I13" s="368"/>
      <c r="J13" s="368"/>
      <c r="K13" s="368"/>
      <c r="L13" s="368"/>
    </row>
    <row r="14" spans="1:22" x14ac:dyDescent="0.25">
      <c r="A14" s="368" t="s">
        <v>181</v>
      </c>
      <c r="B14" s="368"/>
      <c r="C14" s="368"/>
      <c r="D14" s="368"/>
      <c r="E14" s="368"/>
      <c r="F14" s="368"/>
      <c r="G14" s="368"/>
      <c r="H14" s="368"/>
      <c r="I14" s="368"/>
      <c r="J14" s="368"/>
      <c r="K14" s="368"/>
      <c r="L14" s="368"/>
    </row>
    <row r="15" spans="1:22" x14ac:dyDescent="0.25">
      <c r="A15" s="368" t="s">
        <v>112</v>
      </c>
      <c r="B15" s="368"/>
      <c r="C15" s="368"/>
      <c r="D15" s="368"/>
      <c r="E15" s="368"/>
      <c r="F15" s="368"/>
      <c r="G15" s="368"/>
      <c r="H15" s="368"/>
      <c r="I15" s="368"/>
      <c r="J15" s="368"/>
      <c r="K15" s="368"/>
      <c r="L15" s="368"/>
      <c r="M15" s="368"/>
      <c r="N15" s="368"/>
    </row>
    <row r="16" spans="1:22" x14ac:dyDescent="0.25">
      <c r="A16" s="24"/>
    </row>
  </sheetData>
  <mergeCells count="4">
    <mergeCell ref="A15:N15"/>
    <mergeCell ref="A14:L14"/>
    <mergeCell ref="A13:L13"/>
    <mergeCell ref="A12:L12"/>
  </mergeCells>
  <hyperlinks>
    <hyperlink ref="A9" r:id="rId1"/>
  </hyperlinks>
  <pageMargins left="0.25" right="0.25" top="0.75" bottom="0.75" header="0.3" footer="0.3"/>
  <pageSetup paperSize="9" scale="71" orientation="landscape"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1"/>
  <sheetViews>
    <sheetView showGridLines="0" zoomScaleNormal="100" workbookViewId="0"/>
  </sheetViews>
  <sheetFormatPr defaultColWidth="11.42578125" defaultRowHeight="15" x14ac:dyDescent="0.25"/>
  <cols>
    <col min="1" max="16384" width="11.42578125" style="14"/>
  </cols>
  <sheetData>
    <row r="1" spans="1:22" s="23" customFormat="1" ht="15.75" x14ac:dyDescent="0.25">
      <c r="A1" s="280" t="s">
        <v>321</v>
      </c>
    </row>
    <row r="2" spans="1:22" s="22" customFormat="1" ht="15.75" x14ac:dyDescent="0.25">
      <c r="A2" s="280" t="s">
        <v>182</v>
      </c>
    </row>
    <row r="3" spans="1:22" s="22" customFormat="1" x14ac:dyDescent="0.25">
      <c r="A3" s="37" t="s">
        <v>258</v>
      </c>
    </row>
    <row r="4" spans="1:22" s="22" customFormat="1" ht="15.75" x14ac:dyDescent="0.25">
      <c r="A4" s="291"/>
      <c r="B4" s="292"/>
      <c r="C4" s="293"/>
      <c r="D4" s="249" t="s">
        <v>62</v>
      </c>
      <c r="E4" s="249" t="s">
        <v>63</v>
      </c>
      <c r="F4" s="249" t="s">
        <v>64</v>
      </c>
      <c r="G4" s="249" t="s">
        <v>65</v>
      </c>
      <c r="H4" s="249" t="s">
        <v>66</v>
      </c>
      <c r="I4" s="249" t="s">
        <v>67</v>
      </c>
      <c r="J4" s="249" t="s">
        <v>68</v>
      </c>
      <c r="K4" s="249" t="s">
        <v>69</v>
      </c>
      <c r="L4" s="249" t="s">
        <v>70</v>
      </c>
      <c r="M4" s="249" t="s">
        <v>71</v>
      </c>
      <c r="N4" s="249" t="s">
        <v>72</v>
      </c>
      <c r="O4" s="249" t="s">
        <v>73</v>
      </c>
      <c r="P4" s="249" t="s">
        <v>74</v>
      </c>
      <c r="Q4" s="249" t="s">
        <v>75</v>
      </c>
      <c r="R4" s="249" t="s">
        <v>81</v>
      </c>
      <c r="S4" s="249" t="s">
        <v>82</v>
      </c>
      <c r="T4" s="249" t="s">
        <v>205</v>
      </c>
      <c r="U4" s="249" t="s">
        <v>235</v>
      </c>
      <c r="V4" s="249" t="s">
        <v>257</v>
      </c>
    </row>
    <row r="5" spans="1:22" s="22" customFormat="1" ht="15.75" x14ac:dyDescent="0.25">
      <c r="A5" s="294" t="s">
        <v>179</v>
      </c>
      <c r="B5" s="295"/>
      <c r="C5" s="296"/>
      <c r="D5" s="285">
        <v>5.9</v>
      </c>
      <c r="E5" s="286">
        <v>5.9</v>
      </c>
      <c r="F5" s="286">
        <v>6.2</v>
      </c>
      <c r="G5" s="286">
        <v>6.3</v>
      </c>
      <c r="H5" s="286">
        <v>6.9</v>
      </c>
      <c r="I5" s="286">
        <v>6.9</v>
      </c>
      <c r="J5" s="286">
        <v>7.7</v>
      </c>
      <c r="K5" s="286">
        <v>8.6</v>
      </c>
      <c r="L5" s="287">
        <v>9.5</v>
      </c>
      <c r="M5" s="287">
        <v>10.199999999999999</v>
      </c>
      <c r="N5" s="287">
        <v>10</v>
      </c>
      <c r="O5" s="287">
        <v>10.4</v>
      </c>
      <c r="P5" s="287">
        <v>10.7</v>
      </c>
      <c r="Q5" s="287">
        <v>11.5</v>
      </c>
      <c r="R5" s="287">
        <v>12.5</v>
      </c>
      <c r="S5" s="287">
        <v>13.4</v>
      </c>
      <c r="T5" s="287">
        <v>13.5</v>
      </c>
      <c r="U5" s="288">
        <v>14.2</v>
      </c>
      <c r="V5" s="287">
        <v>15</v>
      </c>
    </row>
    <row r="6" spans="1:22" s="22" customFormat="1" ht="15.75" x14ac:dyDescent="0.25">
      <c r="A6" s="294" t="s">
        <v>91</v>
      </c>
      <c r="B6" s="114"/>
      <c r="C6" s="197"/>
      <c r="D6" s="285">
        <v>221.7</v>
      </c>
      <c r="E6" s="285">
        <v>227.1</v>
      </c>
      <c r="F6" s="285">
        <v>239.7</v>
      </c>
      <c r="G6" s="285">
        <v>236.3</v>
      </c>
      <c r="H6" s="286">
        <v>233</v>
      </c>
      <c r="I6" s="286">
        <v>225.2</v>
      </c>
      <c r="J6" s="286">
        <v>240.5</v>
      </c>
      <c r="K6" s="286">
        <v>261.8</v>
      </c>
      <c r="L6" s="287">
        <v>293</v>
      </c>
      <c r="M6" s="287">
        <v>303.89999999999998</v>
      </c>
      <c r="N6" s="287">
        <v>277.2</v>
      </c>
      <c r="O6" s="287">
        <v>306.7</v>
      </c>
      <c r="P6" s="287">
        <v>326.7</v>
      </c>
      <c r="Q6" s="287">
        <v>347.8</v>
      </c>
      <c r="R6" s="289">
        <v>381.9</v>
      </c>
      <c r="S6" s="289">
        <v>416.5</v>
      </c>
      <c r="T6" s="289">
        <v>436.6</v>
      </c>
      <c r="U6" s="290">
        <v>453.4</v>
      </c>
      <c r="V6" s="287">
        <v>482.5</v>
      </c>
    </row>
    <row r="7" spans="1:22" s="22" customFormat="1" x14ac:dyDescent="0.25">
      <c r="A7" s="15"/>
      <c r="D7" s="38"/>
      <c r="E7" s="38"/>
      <c r="F7" s="38"/>
      <c r="G7" s="38"/>
      <c r="H7" s="40"/>
      <c r="I7" s="40"/>
      <c r="J7" s="40"/>
      <c r="K7" s="40"/>
      <c r="L7" s="39"/>
      <c r="M7" s="39"/>
      <c r="N7" s="39"/>
      <c r="O7" s="39"/>
      <c r="P7" s="39"/>
      <c r="Q7" s="39"/>
      <c r="R7" s="67"/>
      <c r="S7" s="67"/>
      <c r="T7" s="67"/>
      <c r="U7" s="284"/>
      <c r="V7" s="144"/>
    </row>
    <row r="8" spans="1:22" s="23" customFormat="1" x14ac:dyDescent="0.25">
      <c r="A8" s="22" t="s">
        <v>113</v>
      </c>
    </row>
    <row r="9" spans="1:22" s="23" customFormat="1" x14ac:dyDescent="0.25">
      <c r="A9" s="368" t="s">
        <v>180</v>
      </c>
      <c r="B9" s="368"/>
      <c r="C9" s="368"/>
      <c r="D9" s="368"/>
      <c r="E9" s="368"/>
      <c r="F9" s="368"/>
      <c r="G9" s="368"/>
      <c r="H9" s="368"/>
      <c r="I9" s="368"/>
      <c r="J9" s="368"/>
      <c r="K9" s="368"/>
      <c r="L9" s="368"/>
      <c r="M9" s="368"/>
    </row>
    <row r="10" spans="1:22" x14ac:dyDescent="0.25">
      <c r="A10" s="368" t="s">
        <v>206</v>
      </c>
      <c r="B10" s="368"/>
      <c r="C10" s="368"/>
      <c r="D10" s="368"/>
      <c r="E10" s="368"/>
      <c r="F10" s="368"/>
      <c r="G10" s="368"/>
      <c r="H10" s="368"/>
      <c r="I10" s="368"/>
      <c r="J10" s="368"/>
      <c r="K10" s="368"/>
      <c r="L10" s="368"/>
      <c r="M10" s="368"/>
    </row>
    <row r="11" spans="1:22" x14ac:dyDescent="0.25">
      <c r="A11" s="24"/>
    </row>
  </sheetData>
  <mergeCells count="2">
    <mergeCell ref="A10:M10"/>
    <mergeCell ref="A9:M9"/>
  </mergeCells>
  <pageMargins left="0.25" right="0.25" top="0.75" bottom="0.75" header="0.3" footer="0.3"/>
  <pageSetup paperSize="9" scale="6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7"/>
  <sheetViews>
    <sheetView showGridLines="0" zoomScaleNormal="100" workbookViewId="0"/>
  </sheetViews>
  <sheetFormatPr defaultColWidth="11.42578125" defaultRowHeight="15" x14ac:dyDescent="0.25"/>
  <cols>
    <col min="1" max="2" width="11.42578125" style="10"/>
    <col min="3" max="24" width="8.85546875" style="10" customWidth="1"/>
    <col min="25" max="16384" width="11.42578125" style="10"/>
  </cols>
  <sheetData>
    <row r="1" spans="1:32" s="23" customFormat="1" ht="15.75" x14ac:dyDescent="0.25">
      <c r="A1" s="101" t="s">
        <v>322</v>
      </c>
    </row>
    <row r="2" spans="1:32" s="22" customFormat="1" ht="15.75" x14ac:dyDescent="0.25">
      <c r="A2" s="101" t="s">
        <v>207</v>
      </c>
    </row>
    <row r="3" spans="1:32" s="22" customFormat="1" x14ac:dyDescent="0.25">
      <c r="A3" s="22" t="s">
        <v>261</v>
      </c>
    </row>
    <row r="4" spans="1:32" s="22" customFormat="1" x14ac:dyDescent="0.25">
      <c r="A4" s="299"/>
      <c r="B4" s="300"/>
      <c r="C4" s="308">
        <v>2011</v>
      </c>
      <c r="D4" s="308">
        <v>2012</v>
      </c>
      <c r="E4" s="308">
        <v>2012</v>
      </c>
      <c r="F4" s="308">
        <v>2012</v>
      </c>
      <c r="G4" s="308">
        <v>2012</v>
      </c>
      <c r="H4" s="308">
        <v>2013</v>
      </c>
      <c r="I4" s="308">
        <v>2013</v>
      </c>
      <c r="J4" s="308">
        <v>2013</v>
      </c>
      <c r="K4" s="308">
        <v>2013</v>
      </c>
      <c r="L4" s="308">
        <v>2014</v>
      </c>
      <c r="M4" s="308">
        <v>2014</v>
      </c>
      <c r="N4" s="308">
        <v>2014</v>
      </c>
      <c r="O4" s="308">
        <v>2014</v>
      </c>
      <c r="P4" s="308">
        <v>2015</v>
      </c>
      <c r="Q4" s="308">
        <v>2015</v>
      </c>
      <c r="R4" s="308">
        <v>2015</v>
      </c>
      <c r="S4" s="308">
        <v>2015</v>
      </c>
      <c r="T4" s="308">
        <v>2016</v>
      </c>
      <c r="U4" s="308">
        <v>2016</v>
      </c>
      <c r="V4" s="308">
        <v>2016</v>
      </c>
      <c r="W4" s="308">
        <v>2016</v>
      </c>
      <c r="X4" s="308">
        <v>2017</v>
      </c>
      <c r="Y4" s="308">
        <v>2017</v>
      </c>
      <c r="Z4" s="308">
        <v>2017</v>
      </c>
      <c r="AA4" s="308">
        <v>2017</v>
      </c>
      <c r="AB4" s="308">
        <v>2018</v>
      </c>
      <c r="AC4" s="308">
        <v>2018</v>
      </c>
      <c r="AD4" s="308">
        <v>2018</v>
      </c>
      <c r="AE4" s="308">
        <v>2018</v>
      </c>
      <c r="AF4" s="308">
        <v>2019</v>
      </c>
    </row>
    <row r="5" spans="1:32" s="22" customFormat="1" x14ac:dyDescent="0.25">
      <c r="A5" s="301"/>
      <c r="B5" s="302"/>
      <c r="C5" s="309" t="s">
        <v>184</v>
      </c>
      <c r="D5" s="309" t="s">
        <v>185</v>
      </c>
      <c r="E5" s="309" t="s">
        <v>186</v>
      </c>
      <c r="F5" s="309" t="s">
        <v>187</v>
      </c>
      <c r="G5" s="309" t="s">
        <v>184</v>
      </c>
      <c r="H5" s="309" t="s">
        <v>185</v>
      </c>
      <c r="I5" s="309" t="s">
        <v>186</v>
      </c>
      <c r="J5" s="309" t="s">
        <v>187</v>
      </c>
      <c r="K5" s="309" t="s">
        <v>184</v>
      </c>
      <c r="L5" s="309" t="s">
        <v>185</v>
      </c>
      <c r="M5" s="309" t="s">
        <v>186</v>
      </c>
      <c r="N5" s="309" t="s">
        <v>187</v>
      </c>
      <c r="O5" s="309" t="s">
        <v>184</v>
      </c>
      <c r="P5" s="309" t="s">
        <v>185</v>
      </c>
      <c r="Q5" s="309" t="s">
        <v>186</v>
      </c>
      <c r="R5" s="309" t="s">
        <v>187</v>
      </c>
      <c r="S5" s="309" t="s">
        <v>184</v>
      </c>
      <c r="T5" s="309" t="s">
        <v>185</v>
      </c>
      <c r="U5" s="309" t="s">
        <v>186</v>
      </c>
      <c r="V5" s="309" t="s">
        <v>187</v>
      </c>
      <c r="W5" s="309" t="s">
        <v>184</v>
      </c>
      <c r="X5" s="309" t="s">
        <v>185</v>
      </c>
      <c r="Y5" s="309" t="s">
        <v>186</v>
      </c>
      <c r="Z5" s="309" t="s">
        <v>187</v>
      </c>
      <c r="AA5" s="309" t="s">
        <v>184</v>
      </c>
      <c r="AB5" s="309" t="s">
        <v>185</v>
      </c>
      <c r="AC5" s="309" t="s">
        <v>186</v>
      </c>
      <c r="AD5" s="309" t="s">
        <v>187</v>
      </c>
      <c r="AE5" s="309" t="s">
        <v>184</v>
      </c>
      <c r="AF5" s="309" t="s">
        <v>185</v>
      </c>
    </row>
    <row r="6" spans="1:32" s="22" customFormat="1" x14ac:dyDescent="0.25">
      <c r="A6" s="303" t="s">
        <v>84</v>
      </c>
      <c r="B6" s="304"/>
      <c r="C6" s="305">
        <v>22</v>
      </c>
      <c r="D6" s="305">
        <v>26</v>
      </c>
      <c r="E6" s="305">
        <v>42</v>
      </c>
      <c r="F6" s="305">
        <v>65</v>
      </c>
      <c r="G6" s="305">
        <v>76</v>
      </c>
      <c r="H6" s="305">
        <v>94</v>
      </c>
      <c r="I6" s="305">
        <v>127</v>
      </c>
      <c r="J6" s="305">
        <v>145</v>
      </c>
      <c r="K6" s="305">
        <v>162</v>
      </c>
      <c r="L6" s="305">
        <v>189</v>
      </c>
      <c r="M6" s="305">
        <v>227</v>
      </c>
      <c r="N6" s="306">
        <v>296</v>
      </c>
      <c r="O6" s="305">
        <v>385</v>
      </c>
      <c r="P6" s="305">
        <v>508</v>
      </c>
      <c r="Q6" s="305">
        <v>627</v>
      </c>
      <c r="R6" s="305">
        <v>726</v>
      </c>
      <c r="S6" s="305">
        <v>821</v>
      </c>
      <c r="T6" s="305">
        <v>977</v>
      </c>
      <c r="U6" s="305">
        <v>1065</v>
      </c>
      <c r="V6" s="305">
        <v>1205</v>
      </c>
      <c r="W6" s="305">
        <v>1323</v>
      </c>
      <c r="X6" s="305">
        <v>1477</v>
      </c>
      <c r="Y6" s="305">
        <v>1571</v>
      </c>
      <c r="Z6" s="305">
        <v>1710</v>
      </c>
      <c r="AA6" s="305">
        <v>1874</v>
      </c>
      <c r="AB6" s="307">
        <v>2030</v>
      </c>
      <c r="AC6" s="307">
        <v>2207</v>
      </c>
      <c r="AD6" s="305">
        <v>2353</v>
      </c>
      <c r="AE6" s="305">
        <v>2447</v>
      </c>
      <c r="AF6" s="305">
        <v>2606</v>
      </c>
    </row>
    <row r="7" spans="1:32" s="22" customFormat="1" x14ac:dyDescent="0.25">
      <c r="A7" s="68"/>
      <c r="B7" s="68"/>
      <c r="C7" s="65"/>
      <c r="D7" s="65"/>
      <c r="E7" s="65"/>
      <c r="F7" s="65"/>
      <c r="G7" s="65"/>
      <c r="H7" s="65"/>
      <c r="I7" s="65"/>
      <c r="J7" s="65"/>
      <c r="K7" s="65"/>
      <c r="L7" s="65"/>
      <c r="M7" s="65"/>
      <c r="N7" s="65"/>
      <c r="O7" s="65"/>
      <c r="P7" s="65"/>
      <c r="Q7" s="65"/>
      <c r="R7" s="65"/>
      <c r="S7" s="65"/>
      <c r="T7" s="65"/>
      <c r="U7" s="298"/>
      <c r="V7" s="65"/>
      <c r="W7" s="65"/>
      <c r="X7" s="65"/>
      <c r="Y7" s="297"/>
      <c r="Z7" s="297"/>
      <c r="AA7" s="297"/>
      <c r="AB7" s="297"/>
    </row>
    <row r="8" spans="1:32" ht="15.75" x14ac:dyDescent="0.25">
      <c r="A8" s="368" t="s">
        <v>105</v>
      </c>
      <c r="B8" s="368"/>
      <c r="C8" s="368"/>
      <c r="D8" s="368"/>
      <c r="E8" s="368"/>
      <c r="F8" s="368"/>
      <c r="G8" s="368"/>
      <c r="H8" s="368"/>
      <c r="I8" s="368"/>
      <c r="J8" s="368"/>
      <c r="K8" s="368"/>
      <c r="L8" s="368"/>
      <c r="M8" s="368"/>
      <c r="N8" s="368"/>
      <c r="O8" s="368"/>
      <c r="P8" s="19"/>
      <c r="Q8" s="19"/>
      <c r="R8" s="51"/>
    </row>
    <row r="9" spans="1:32" ht="15.75" x14ac:dyDescent="0.25">
      <c r="A9" s="365" t="s">
        <v>260</v>
      </c>
      <c r="B9" s="365"/>
      <c r="C9" s="365"/>
      <c r="D9" s="365"/>
      <c r="E9" s="365"/>
      <c r="F9" s="365"/>
      <c r="G9" s="365"/>
      <c r="H9" s="365"/>
      <c r="I9" s="365"/>
      <c r="J9" s="365"/>
      <c r="K9" s="365"/>
      <c r="L9" s="365"/>
      <c r="M9" s="365"/>
      <c r="N9" s="365"/>
      <c r="O9" s="365"/>
      <c r="P9" s="14"/>
      <c r="Q9" s="14"/>
      <c r="R9" s="51"/>
      <c r="V9" s="20"/>
    </row>
    <row r="10" spans="1:32" ht="15.75" x14ac:dyDescent="0.25">
      <c r="A10" s="32"/>
      <c r="B10" s="14"/>
      <c r="C10" s="14"/>
      <c r="D10" s="14"/>
      <c r="E10" s="14"/>
      <c r="F10" s="14"/>
      <c r="G10" s="14"/>
      <c r="H10" s="14"/>
      <c r="I10" s="14"/>
      <c r="J10" s="14"/>
      <c r="K10" s="14"/>
      <c r="L10" s="14"/>
      <c r="M10" s="14"/>
      <c r="N10" s="14"/>
      <c r="O10" s="14"/>
      <c r="P10" s="14"/>
      <c r="Q10" s="14"/>
      <c r="R10" s="51"/>
    </row>
    <row r="11" spans="1:32" ht="15.75" x14ac:dyDescent="0.25">
      <c r="A11" s="368" t="s">
        <v>108</v>
      </c>
      <c r="B11" s="368"/>
      <c r="C11" s="368"/>
      <c r="D11" s="368"/>
      <c r="E11" s="368"/>
      <c r="F11" s="368"/>
      <c r="G11" s="368"/>
      <c r="H11" s="368"/>
      <c r="I11" s="368"/>
      <c r="J11" s="368"/>
      <c r="K11" s="368"/>
      <c r="L11" s="368"/>
      <c r="M11" s="368"/>
      <c r="N11" s="368"/>
      <c r="O11" s="368"/>
      <c r="R11" s="51"/>
    </row>
    <row r="12" spans="1:32" ht="15.75" x14ac:dyDescent="0.25">
      <c r="A12" s="376" t="s">
        <v>109</v>
      </c>
      <c r="B12" s="376"/>
      <c r="C12" s="376"/>
      <c r="D12" s="376"/>
      <c r="E12" s="376"/>
      <c r="F12" s="376"/>
      <c r="G12" s="376"/>
      <c r="H12" s="376"/>
      <c r="I12" s="376"/>
      <c r="J12" s="376"/>
      <c r="K12" s="376"/>
      <c r="L12" s="376"/>
      <c r="M12" s="376"/>
      <c r="N12" s="376"/>
      <c r="O12" s="376"/>
      <c r="R12" s="51"/>
    </row>
    <row r="13" spans="1:32" ht="15.75" x14ac:dyDescent="0.25">
      <c r="A13" s="368" t="s">
        <v>106</v>
      </c>
      <c r="B13" s="368"/>
      <c r="C13" s="368"/>
      <c r="D13" s="368"/>
      <c r="E13" s="368"/>
      <c r="F13" s="368"/>
      <c r="G13" s="368"/>
      <c r="H13" s="368"/>
      <c r="I13" s="368"/>
      <c r="J13" s="368"/>
      <c r="K13" s="368"/>
      <c r="L13" s="368"/>
      <c r="M13" s="368"/>
      <c r="N13" s="368"/>
      <c r="O13" s="368"/>
      <c r="R13" s="51"/>
    </row>
    <row r="14" spans="1:32" ht="15.75" x14ac:dyDescent="0.25">
      <c r="A14" s="368" t="s">
        <v>107</v>
      </c>
      <c r="B14" s="368"/>
      <c r="C14" s="368"/>
      <c r="D14" s="368"/>
      <c r="E14" s="368"/>
      <c r="F14" s="368"/>
      <c r="G14" s="368"/>
      <c r="H14" s="368"/>
      <c r="I14" s="368"/>
      <c r="J14" s="368"/>
      <c r="K14" s="368"/>
      <c r="L14" s="368"/>
      <c r="M14" s="368"/>
      <c r="N14" s="368"/>
      <c r="O14" s="368"/>
      <c r="R14" s="51"/>
    </row>
    <row r="15" spans="1:32" ht="15.75" x14ac:dyDescent="0.25">
      <c r="R15" s="51"/>
    </row>
    <row r="16" spans="1:32" ht="15.75" x14ac:dyDescent="0.25">
      <c r="A16" s="365"/>
      <c r="B16" s="365"/>
      <c r="C16" s="365"/>
      <c r="D16" s="365"/>
      <c r="E16" s="365"/>
      <c r="F16" s="365"/>
      <c r="G16" s="365"/>
      <c r="H16" s="365"/>
      <c r="I16" s="365"/>
      <c r="J16" s="365"/>
      <c r="K16" s="365"/>
      <c r="L16" s="365"/>
      <c r="M16" s="365"/>
      <c r="N16" s="365"/>
      <c r="O16" s="365"/>
      <c r="P16" s="19"/>
      <c r="Q16" s="19"/>
      <c r="R16" s="51"/>
    </row>
    <row r="17" spans="3:18" ht="15.75" x14ac:dyDescent="0.25">
      <c r="R17" s="51"/>
    </row>
    <row r="19" spans="3:18" ht="15.75" x14ac:dyDescent="0.25">
      <c r="E19" s="51"/>
    </row>
    <row r="20" spans="3:18" ht="15.75" x14ac:dyDescent="0.25">
      <c r="C20" s="51"/>
      <c r="R20" s="51"/>
    </row>
    <row r="21" spans="3:18" ht="15.75" x14ac:dyDescent="0.25">
      <c r="C21" s="51"/>
      <c r="R21" s="51"/>
    </row>
    <row r="22" spans="3:18" ht="15.75" x14ac:dyDescent="0.25">
      <c r="C22" s="51"/>
      <c r="R22" s="51"/>
    </row>
    <row r="23" spans="3:18" ht="15.75" x14ac:dyDescent="0.25">
      <c r="C23" s="51"/>
      <c r="R23" s="51"/>
    </row>
    <row r="24" spans="3:18" ht="15.75" x14ac:dyDescent="0.25">
      <c r="C24" s="51"/>
      <c r="R24" s="51"/>
    </row>
    <row r="25" spans="3:18" ht="15.75" x14ac:dyDescent="0.25">
      <c r="C25" s="51"/>
      <c r="R25" s="51"/>
    </row>
    <row r="26" spans="3:18" ht="15.75" x14ac:dyDescent="0.25">
      <c r="C26" s="51"/>
      <c r="R26" s="51"/>
    </row>
    <row r="27" spans="3:18" ht="15.75" x14ac:dyDescent="0.25">
      <c r="C27" s="51"/>
    </row>
    <row r="28" spans="3:18" ht="15.75" x14ac:dyDescent="0.25">
      <c r="C28" s="51"/>
    </row>
    <row r="29" spans="3:18" ht="15.75" x14ac:dyDescent="0.25">
      <c r="C29" s="51"/>
    </row>
    <row r="30" spans="3:18" ht="15.75" x14ac:dyDescent="0.25">
      <c r="C30" s="51"/>
    </row>
    <row r="31" spans="3:18" ht="15.75" x14ac:dyDescent="0.25">
      <c r="C31" s="51"/>
    </row>
    <row r="32" spans="3:18" ht="15.75" x14ac:dyDescent="0.25">
      <c r="C32" s="51"/>
    </row>
    <row r="33" spans="3:3" ht="15.75" x14ac:dyDescent="0.25">
      <c r="C33" s="51"/>
    </row>
    <row r="34" spans="3:3" ht="15.75" x14ac:dyDescent="0.25">
      <c r="C34" s="51"/>
    </row>
    <row r="35" spans="3:3" ht="15.75" x14ac:dyDescent="0.25">
      <c r="C35" s="51"/>
    </row>
    <row r="36" spans="3:3" ht="15.75" x14ac:dyDescent="0.25">
      <c r="C36" s="51"/>
    </row>
    <row r="37" spans="3:3" ht="15.75" x14ac:dyDescent="0.25">
      <c r="C37" s="51"/>
    </row>
  </sheetData>
  <mergeCells count="7">
    <mergeCell ref="A8:O8"/>
    <mergeCell ref="A16:O16"/>
    <mergeCell ref="A14:O14"/>
    <mergeCell ref="A13:O13"/>
    <mergeCell ref="A12:O12"/>
    <mergeCell ref="A11:O11"/>
    <mergeCell ref="A9:O9"/>
  </mergeCells>
  <hyperlinks>
    <hyperlink ref="A12" r:id="rId1"/>
    <hyperlink ref="A9" r:id="rId2"/>
  </hyperlinks>
  <pageMargins left="0.25" right="0.25" top="0.75" bottom="0.75" header="0.3" footer="0.3"/>
  <pageSetup paperSize="9" scale="71"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9"/>
  <sheetViews>
    <sheetView showGridLines="0" zoomScaleNormal="100" workbookViewId="0"/>
  </sheetViews>
  <sheetFormatPr defaultColWidth="11.42578125" defaultRowHeight="15" x14ac:dyDescent="0.25"/>
  <cols>
    <col min="1" max="2" width="11.42578125" style="122"/>
    <col min="3" max="3" width="11.42578125" style="22" customWidth="1"/>
    <col min="4" max="4" width="11.42578125" style="22"/>
    <col min="5" max="5" width="11.42578125" style="22" customWidth="1"/>
    <col min="6" max="16384" width="11.42578125" style="22"/>
  </cols>
  <sheetData>
    <row r="1" spans="1:33" ht="15.75" x14ac:dyDescent="0.25">
      <c r="A1" s="121" t="s">
        <v>297</v>
      </c>
    </row>
    <row r="2" spans="1:33" ht="15.75" x14ac:dyDescent="0.25">
      <c r="A2" s="121" t="s">
        <v>193</v>
      </c>
    </row>
    <row r="3" spans="1:33" x14ac:dyDescent="0.25">
      <c r="A3" s="122" t="s">
        <v>265</v>
      </c>
    </row>
    <row r="4" spans="1:33" ht="15.75" x14ac:dyDescent="0.25">
      <c r="A4" s="132"/>
      <c r="B4" s="133"/>
      <c r="C4" s="133"/>
      <c r="D4" s="134" t="s">
        <v>20</v>
      </c>
      <c r="E4" s="135"/>
      <c r="F4" s="105">
        <v>1990</v>
      </c>
      <c r="G4" s="105">
        <v>1991</v>
      </c>
      <c r="H4" s="105">
        <v>1992</v>
      </c>
      <c r="I4" s="105">
        <v>1993</v>
      </c>
      <c r="J4" s="105">
        <v>1994</v>
      </c>
      <c r="K4" s="105">
        <v>1995</v>
      </c>
      <c r="L4" s="105">
        <v>1996</v>
      </c>
      <c r="M4" s="105">
        <v>1997</v>
      </c>
      <c r="N4" s="105">
        <v>1998</v>
      </c>
      <c r="O4" s="105">
        <v>1999</v>
      </c>
      <c r="P4" s="105">
        <v>2000</v>
      </c>
      <c r="Q4" s="105">
        <v>2001</v>
      </c>
      <c r="R4" s="105">
        <v>2002</v>
      </c>
      <c r="S4" s="105">
        <v>2003</v>
      </c>
      <c r="T4" s="105">
        <v>2004</v>
      </c>
      <c r="U4" s="105">
        <v>2005</v>
      </c>
      <c r="V4" s="105">
        <v>2006</v>
      </c>
      <c r="W4" s="105">
        <v>2007</v>
      </c>
      <c r="X4" s="105">
        <v>2008</v>
      </c>
      <c r="Y4" s="105">
        <v>2009</v>
      </c>
      <c r="Z4" s="105">
        <v>2010</v>
      </c>
      <c r="AA4" s="105">
        <v>2011</v>
      </c>
      <c r="AB4" s="105">
        <v>2012</v>
      </c>
      <c r="AC4" s="105">
        <v>2013</v>
      </c>
      <c r="AD4" s="105">
        <v>2014</v>
      </c>
      <c r="AE4" s="105">
        <v>2015</v>
      </c>
      <c r="AF4" s="124">
        <v>2016</v>
      </c>
      <c r="AG4" s="124">
        <v>2017</v>
      </c>
    </row>
    <row r="5" spans="1:33" ht="18.75" x14ac:dyDescent="0.25">
      <c r="A5" s="136" t="s">
        <v>194</v>
      </c>
      <c r="B5" s="114"/>
      <c r="C5" s="114"/>
      <c r="D5" s="137" t="s">
        <v>233</v>
      </c>
      <c r="E5" s="138"/>
      <c r="F5" s="125">
        <v>24283.227701992542</v>
      </c>
      <c r="G5" s="126"/>
      <c r="H5" s="126"/>
      <c r="I5" s="126"/>
      <c r="J5" s="126"/>
      <c r="K5" s="125">
        <v>25217.584765459946</v>
      </c>
      <c r="L5" s="126"/>
      <c r="M5" s="126"/>
      <c r="N5" s="125">
        <v>24696.543300080062</v>
      </c>
      <c r="O5" s="125">
        <v>25191.532016682435</v>
      </c>
      <c r="P5" s="125">
        <v>24891.743877360757</v>
      </c>
      <c r="Q5" s="125">
        <v>25249.831064628634</v>
      </c>
      <c r="R5" s="125">
        <v>22878.728943378414</v>
      </c>
      <c r="S5" s="125">
        <v>23091.524132653456</v>
      </c>
      <c r="T5" s="125">
        <v>22973.605993561541</v>
      </c>
      <c r="U5" s="125">
        <v>23802.713985966766</v>
      </c>
      <c r="V5" s="125">
        <v>24108.596300388395</v>
      </c>
      <c r="W5" s="125">
        <v>22980.388000516468</v>
      </c>
      <c r="X5" s="125">
        <v>22596.13782719299</v>
      </c>
      <c r="Y5" s="125">
        <v>20868.055786935925</v>
      </c>
      <c r="Z5" s="125">
        <v>21432.5712748154</v>
      </c>
      <c r="AA5" s="125">
        <v>20192.18797132156</v>
      </c>
      <c r="AB5" s="125">
        <v>20413.046342692203</v>
      </c>
      <c r="AC5" s="125">
        <v>20612.478717806574</v>
      </c>
      <c r="AD5" s="125">
        <v>19829.107493387655</v>
      </c>
      <c r="AE5" s="125">
        <v>20276.997083662587</v>
      </c>
      <c r="AF5" s="125">
        <v>20656.42394164783</v>
      </c>
      <c r="AG5" s="125">
        <v>19968.740452183603</v>
      </c>
    </row>
    <row r="6" spans="1:33" ht="15.75" x14ac:dyDescent="0.25">
      <c r="A6" s="136" t="s">
        <v>190</v>
      </c>
      <c r="B6" s="139"/>
      <c r="C6" s="114"/>
      <c r="D6" s="137" t="s">
        <v>103</v>
      </c>
      <c r="E6" s="138"/>
      <c r="F6" s="127">
        <v>1595595</v>
      </c>
      <c r="G6" s="127">
        <v>1607295</v>
      </c>
      <c r="H6" s="127">
        <v>1623263</v>
      </c>
      <c r="I6" s="127">
        <v>1635552</v>
      </c>
      <c r="J6" s="127">
        <v>1643707</v>
      </c>
      <c r="K6" s="127">
        <v>1649131</v>
      </c>
      <c r="L6" s="127">
        <v>1661751</v>
      </c>
      <c r="M6" s="127">
        <v>1671261</v>
      </c>
      <c r="N6" s="127">
        <v>1677769</v>
      </c>
      <c r="O6" s="127">
        <v>1679006</v>
      </c>
      <c r="P6" s="127">
        <v>1682944</v>
      </c>
      <c r="Q6" s="127">
        <v>1688838</v>
      </c>
      <c r="R6" s="127">
        <v>1697534</v>
      </c>
      <c r="S6" s="127">
        <v>1704924</v>
      </c>
      <c r="T6" s="127">
        <v>1714042</v>
      </c>
      <c r="U6" s="127">
        <v>1727733</v>
      </c>
      <c r="V6" s="127">
        <v>1743113</v>
      </c>
      <c r="W6" s="127">
        <v>1761683</v>
      </c>
      <c r="X6" s="127">
        <v>1779152</v>
      </c>
      <c r="Y6" s="127">
        <v>1793333</v>
      </c>
      <c r="Z6" s="127">
        <v>1804833</v>
      </c>
      <c r="AA6" s="127">
        <v>1814318</v>
      </c>
      <c r="AB6" s="127">
        <v>1823634</v>
      </c>
      <c r="AC6" s="127">
        <v>1829725</v>
      </c>
      <c r="AD6" s="127">
        <v>1840498</v>
      </c>
      <c r="AE6" s="127">
        <v>1851621</v>
      </c>
      <c r="AF6" s="128">
        <v>1862137</v>
      </c>
      <c r="AG6" s="128">
        <v>1870834</v>
      </c>
    </row>
    <row r="7" spans="1:33" ht="18.75" x14ac:dyDescent="0.25">
      <c r="A7" s="140" t="s">
        <v>27</v>
      </c>
      <c r="B7" s="134"/>
      <c r="C7" s="134"/>
      <c r="D7" s="134" t="s">
        <v>310</v>
      </c>
      <c r="E7" s="135"/>
      <c r="F7" s="129">
        <f>1000*(F5/F6)</f>
        <v>15.218916894320014</v>
      </c>
      <c r="G7" s="129"/>
      <c r="H7" s="129"/>
      <c r="I7" s="129"/>
      <c r="J7" s="129"/>
      <c r="K7" s="129">
        <f>1000*(K5/K6)</f>
        <v>15.291438197123179</v>
      </c>
      <c r="L7" s="129"/>
      <c r="M7" s="129"/>
      <c r="N7" s="129">
        <f>1000*(N5/N6)</f>
        <v>14.719871031161061</v>
      </c>
      <c r="O7" s="129">
        <f>1000*(O5/O6)</f>
        <v>15.00383680384849</v>
      </c>
      <c r="P7" s="129">
        <f>1000*(P5/P6)</f>
        <v>14.790595454965082</v>
      </c>
      <c r="Q7" s="129">
        <f>1000*(Q5/Q6)</f>
        <v>14.951008364703206</v>
      </c>
      <c r="R7" s="129">
        <f t="shared" ref="R7:AC7" si="0">1000*(R5/R6)</f>
        <v>13.477626335247727</v>
      </c>
      <c r="S7" s="129">
        <f t="shared" si="0"/>
        <v>13.544019635276092</v>
      </c>
      <c r="T7" s="129">
        <f t="shared" si="0"/>
        <v>13.403175647715482</v>
      </c>
      <c r="U7" s="129">
        <f t="shared" si="0"/>
        <v>13.776847456155995</v>
      </c>
      <c r="V7" s="129">
        <f t="shared" si="0"/>
        <v>13.830770753467156</v>
      </c>
      <c r="W7" s="129">
        <f t="shared" si="0"/>
        <v>13.044564771594247</v>
      </c>
      <c r="X7" s="129">
        <f t="shared" si="0"/>
        <v>12.70051003354013</v>
      </c>
      <c r="Y7" s="129">
        <f t="shared" si="0"/>
        <v>11.636464497634252</v>
      </c>
      <c r="Z7" s="129">
        <f t="shared" si="0"/>
        <v>11.875099399675982</v>
      </c>
      <c r="AA7" s="129">
        <f t="shared" si="0"/>
        <v>11.129354375209616</v>
      </c>
      <c r="AB7" s="129">
        <f t="shared" si="0"/>
        <v>11.193609212535083</v>
      </c>
      <c r="AC7" s="129">
        <f t="shared" si="0"/>
        <v>11.265342451902102</v>
      </c>
      <c r="AD7" s="129">
        <f>1000*(AD5/AD6)</f>
        <v>10.773772910042638</v>
      </c>
      <c r="AE7" s="129">
        <f>1000*(AE5/AE6)</f>
        <v>10.95094356980321</v>
      </c>
      <c r="AF7" s="129">
        <f>1000*(AF5/AF6)</f>
        <v>11.092859409188385</v>
      </c>
      <c r="AG7" s="129">
        <f>1000*(AG5/AG6)</f>
        <v>10.673710469332716</v>
      </c>
    </row>
    <row r="8" spans="1:33" ht="15.75" x14ac:dyDescent="0.25">
      <c r="A8" s="54"/>
      <c r="B8" s="31"/>
      <c r="C8" s="30"/>
      <c r="D8" s="30"/>
      <c r="E8" s="30"/>
      <c r="F8" s="30"/>
      <c r="G8" s="30"/>
      <c r="H8" s="30"/>
      <c r="I8" s="30"/>
      <c r="J8" s="30"/>
      <c r="K8" s="30"/>
      <c r="L8" s="30"/>
      <c r="M8" s="30"/>
      <c r="N8" s="30"/>
      <c r="O8" s="30"/>
      <c r="P8" s="30"/>
      <c r="Q8" s="30"/>
    </row>
    <row r="9" spans="1:33" x14ac:dyDescent="0.25">
      <c r="A9" s="362" t="s">
        <v>247</v>
      </c>
      <c r="B9" s="362"/>
      <c r="C9" s="362"/>
      <c r="D9" s="362"/>
      <c r="E9" s="362"/>
      <c r="F9" s="362"/>
      <c r="G9" s="362"/>
      <c r="H9" s="362"/>
      <c r="I9" s="362"/>
      <c r="J9" s="362"/>
    </row>
    <row r="10" spans="1:33" x14ac:dyDescent="0.25">
      <c r="A10" s="363" t="s">
        <v>290</v>
      </c>
      <c r="B10" s="364"/>
      <c r="C10" s="364"/>
      <c r="D10" s="364"/>
      <c r="E10" s="364"/>
      <c r="F10" s="364"/>
      <c r="G10" s="364"/>
      <c r="H10" s="364"/>
      <c r="I10" s="364"/>
      <c r="J10" s="364"/>
    </row>
    <row r="11" spans="1:33" x14ac:dyDescent="0.25">
      <c r="A11" s="22" t="s">
        <v>83</v>
      </c>
    </row>
    <row r="12" spans="1:33" x14ac:dyDescent="0.25">
      <c r="A12" s="24" t="s">
        <v>264</v>
      </c>
    </row>
    <row r="14" spans="1:33" x14ac:dyDescent="0.25">
      <c r="A14" s="53" t="s">
        <v>226</v>
      </c>
    </row>
    <row r="17" spans="6:17" ht="15.75" x14ac:dyDescent="0.25">
      <c r="F17" s="73"/>
      <c r="G17" s="73"/>
      <c r="H17" s="73"/>
      <c r="I17" s="73"/>
      <c r="J17" s="73"/>
      <c r="K17" s="73"/>
      <c r="L17" s="73"/>
      <c r="M17" s="73"/>
      <c r="N17" s="73"/>
      <c r="O17" s="73"/>
      <c r="P17" s="73"/>
      <c r="Q17" s="73"/>
    </row>
    <row r="18" spans="6:17" ht="15.75" x14ac:dyDescent="0.25">
      <c r="F18" s="73"/>
      <c r="G18" s="73"/>
      <c r="H18" s="73"/>
      <c r="I18" s="73"/>
      <c r="J18" s="73"/>
      <c r="K18" s="73"/>
      <c r="L18" s="73"/>
      <c r="M18" s="73"/>
      <c r="N18" s="73"/>
      <c r="O18" s="73"/>
      <c r="P18" s="73"/>
      <c r="Q18" s="73"/>
    </row>
    <row r="19" spans="6:17" ht="15.75" x14ac:dyDescent="0.25">
      <c r="F19" s="73"/>
      <c r="G19" s="73"/>
      <c r="H19" s="74"/>
    </row>
  </sheetData>
  <mergeCells count="2">
    <mergeCell ref="A9:J9"/>
    <mergeCell ref="A10:J10"/>
  </mergeCells>
  <hyperlinks>
    <hyperlink ref="A12" r:id="rId1"/>
    <hyperlink ref="A10" r:id="rId2"/>
  </hyperlinks>
  <pageMargins left="0.25" right="0.25" top="0.75" bottom="0.75" header="0.3" footer="0.3"/>
  <pageSetup paperSize="9" scale="49" orientation="landscape"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0"/>
  <sheetViews>
    <sheetView showGridLines="0" zoomScaleNormal="100" workbookViewId="0"/>
  </sheetViews>
  <sheetFormatPr defaultColWidth="11.42578125" defaultRowHeight="15" x14ac:dyDescent="0.25"/>
  <cols>
    <col min="1" max="1" width="11.42578125" style="23"/>
    <col min="2" max="2" width="11.42578125" style="23" customWidth="1"/>
    <col min="3" max="16384" width="11.42578125" style="23"/>
  </cols>
  <sheetData>
    <row r="1" spans="1:30" ht="15.75" x14ac:dyDescent="0.25">
      <c r="A1" s="101" t="s">
        <v>323</v>
      </c>
    </row>
    <row r="2" spans="1:30" s="22" customFormat="1" ht="15.75" x14ac:dyDescent="0.25">
      <c r="A2" s="101" t="s">
        <v>219</v>
      </c>
    </row>
    <row r="3" spans="1:30" s="22" customFormat="1" x14ac:dyDescent="0.25">
      <c r="A3" s="22" t="s">
        <v>333</v>
      </c>
    </row>
    <row r="4" spans="1:30" s="22" customFormat="1" ht="15.75" x14ac:dyDescent="0.25">
      <c r="A4" s="311"/>
      <c r="B4" s="312"/>
      <c r="C4" s="124">
        <v>1990</v>
      </c>
      <c r="D4" s="124">
        <f>C4+1</f>
        <v>1991</v>
      </c>
      <c r="E4" s="124">
        <v>1992</v>
      </c>
      <c r="F4" s="124">
        <v>1993</v>
      </c>
      <c r="G4" s="124">
        <v>1994</v>
      </c>
      <c r="H4" s="124">
        <v>1995</v>
      </c>
      <c r="I4" s="124">
        <v>1996</v>
      </c>
      <c r="J4" s="124">
        <v>1997</v>
      </c>
      <c r="K4" s="124">
        <v>1998</v>
      </c>
      <c r="L4" s="124">
        <v>1999</v>
      </c>
      <c r="M4" s="124">
        <v>2000</v>
      </c>
      <c r="N4" s="124">
        <v>2001</v>
      </c>
      <c r="O4" s="124">
        <v>2002</v>
      </c>
      <c r="P4" s="124">
        <v>2003</v>
      </c>
      <c r="Q4" s="124">
        <v>2004</v>
      </c>
      <c r="R4" s="124">
        <v>2005</v>
      </c>
      <c r="S4" s="124">
        <v>2006</v>
      </c>
      <c r="T4" s="124">
        <v>2007</v>
      </c>
      <c r="U4" s="124">
        <v>2008</v>
      </c>
      <c r="V4" s="124">
        <v>2009</v>
      </c>
      <c r="W4" s="124">
        <v>2010</v>
      </c>
      <c r="X4" s="124">
        <v>2011</v>
      </c>
      <c r="Y4" s="124">
        <v>2012</v>
      </c>
      <c r="Z4" s="124">
        <v>2013</v>
      </c>
      <c r="AA4" s="124">
        <v>2014</v>
      </c>
      <c r="AB4" s="124">
        <v>2015</v>
      </c>
      <c r="AC4" s="124">
        <v>2016</v>
      </c>
      <c r="AD4" s="124">
        <v>2017</v>
      </c>
    </row>
    <row r="5" spans="1:30" s="22" customFormat="1" ht="32.25" customHeight="1" x14ac:dyDescent="0.25">
      <c r="A5" s="377" t="s">
        <v>223</v>
      </c>
      <c r="B5" s="377"/>
      <c r="C5" s="310">
        <v>1927.395023298162</v>
      </c>
      <c r="D5" s="310">
        <v>1891.2480938798858</v>
      </c>
      <c r="E5" s="310">
        <v>1916.0837756501196</v>
      </c>
      <c r="F5" s="310">
        <v>1916.5851001550366</v>
      </c>
      <c r="G5" s="310">
        <v>1925.3131007722257</v>
      </c>
      <c r="H5" s="310">
        <v>1909.9017602933891</v>
      </c>
      <c r="I5" s="310">
        <v>1925.1820816698885</v>
      </c>
      <c r="J5" s="310">
        <v>1776.2615958119982</v>
      </c>
      <c r="K5" s="310">
        <v>1751.6641325049827</v>
      </c>
      <c r="L5" s="310">
        <v>1793.9723885781113</v>
      </c>
      <c r="M5" s="310">
        <v>1723.262375808665</v>
      </c>
      <c r="N5" s="310">
        <v>1649.0164004413273</v>
      </c>
      <c r="O5" s="310">
        <v>1635.6317146997214</v>
      </c>
      <c r="P5" s="310">
        <v>1668.847752497426</v>
      </c>
      <c r="Q5" s="310">
        <v>1623.464873580378</v>
      </c>
      <c r="R5" s="310">
        <v>1550.7149512519857</v>
      </c>
      <c r="S5" s="310">
        <v>1458.6336824181064</v>
      </c>
      <c r="T5" s="310">
        <v>1362.5653981289474</v>
      </c>
      <c r="U5" s="310">
        <v>1353.5719971202079</v>
      </c>
      <c r="V5" s="310">
        <v>1370.9794809172563</v>
      </c>
      <c r="W5" s="310">
        <v>1348.6759496480656</v>
      </c>
      <c r="X5" s="310">
        <v>1280.1355004959905</v>
      </c>
      <c r="Y5" s="310">
        <v>1294.4334809435097</v>
      </c>
      <c r="Z5" s="310">
        <v>1384.1612615318654</v>
      </c>
      <c r="AA5" s="310">
        <v>1336.3785897069595</v>
      </c>
      <c r="AB5" s="310">
        <v>1290.9244788117096</v>
      </c>
      <c r="AC5" s="310">
        <v>1284.8822282961996</v>
      </c>
      <c r="AD5" s="310">
        <v>1272</v>
      </c>
    </row>
    <row r="6" spans="1:30" ht="15.75" x14ac:dyDescent="0.25">
      <c r="A6" s="93"/>
      <c r="B6" s="93"/>
      <c r="C6" s="28"/>
      <c r="D6" s="28"/>
      <c r="E6" s="28"/>
      <c r="F6" s="28"/>
      <c r="G6" s="28"/>
      <c r="H6" s="28"/>
      <c r="I6" s="28"/>
      <c r="J6" s="28"/>
      <c r="K6" s="28"/>
      <c r="L6" s="28"/>
      <c r="M6" s="28"/>
      <c r="N6" s="28"/>
      <c r="O6" s="28"/>
      <c r="P6" s="8"/>
      <c r="Q6" s="8"/>
      <c r="R6" s="8"/>
      <c r="S6" s="8"/>
      <c r="T6" s="8"/>
      <c r="U6" s="8"/>
      <c r="V6" s="8"/>
      <c r="W6" s="8"/>
      <c r="X6" s="8"/>
      <c r="Y6" s="8"/>
    </row>
    <row r="7" spans="1:30" x14ac:dyDescent="0.25">
      <c r="A7" s="22" t="s">
        <v>80</v>
      </c>
    </row>
    <row r="8" spans="1:30" x14ac:dyDescent="0.25">
      <c r="A8" s="24" t="s">
        <v>229</v>
      </c>
    </row>
    <row r="9" spans="1:30" x14ac:dyDescent="0.25">
      <c r="A9" s="24"/>
    </row>
    <row r="10" spans="1:30" x14ac:dyDescent="0.25">
      <c r="A10" s="52"/>
      <c r="B10" s="27"/>
      <c r="C10" s="27"/>
      <c r="D10" s="27"/>
    </row>
  </sheetData>
  <mergeCells count="1">
    <mergeCell ref="A5:B5"/>
  </mergeCells>
  <hyperlinks>
    <hyperlink ref="A8" r:id="rId1"/>
  </hyperlinks>
  <pageMargins left="0.25" right="0.25" top="0.75" bottom="0.75" header="0.3" footer="0.3"/>
  <pageSetup paperSize="9" scale="72"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7"/>
  <sheetViews>
    <sheetView showGridLines="0" zoomScaleNormal="100" workbookViewId="0"/>
  </sheetViews>
  <sheetFormatPr defaultColWidth="11.42578125" defaultRowHeight="15" x14ac:dyDescent="0.25"/>
  <sheetData>
    <row r="1" spans="1:40" s="23" customFormat="1" ht="15.75" x14ac:dyDescent="0.25">
      <c r="A1" s="313" t="s">
        <v>324</v>
      </c>
    </row>
    <row r="2" spans="1:40" s="22" customFormat="1" ht="15.75" x14ac:dyDescent="0.25">
      <c r="A2" s="313" t="s">
        <v>120</v>
      </c>
    </row>
    <row r="3" spans="1:40" s="22" customFormat="1" x14ac:dyDescent="0.25">
      <c r="A3" s="314" t="s">
        <v>263</v>
      </c>
    </row>
    <row r="4" spans="1:40" s="22" customFormat="1" ht="15.75" x14ac:dyDescent="0.25">
      <c r="A4" s="315" t="s">
        <v>30</v>
      </c>
      <c r="B4" s="316" t="s">
        <v>128</v>
      </c>
      <c r="C4" s="316" t="s">
        <v>129</v>
      </c>
      <c r="D4" s="316" t="s">
        <v>130</v>
      </c>
      <c r="E4" s="317" t="s">
        <v>131</v>
      </c>
      <c r="F4" s="316" t="s">
        <v>132</v>
      </c>
      <c r="G4" s="316" t="s">
        <v>133</v>
      </c>
      <c r="H4" s="316" t="s">
        <v>134</v>
      </c>
      <c r="I4" s="317" t="s">
        <v>135</v>
      </c>
      <c r="J4" s="316" t="s">
        <v>136</v>
      </c>
      <c r="K4" s="316" t="s">
        <v>137</v>
      </c>
      <c r="L4" s="316" t="s">
        <v>138</v>
      </c>
      <c r="M4" s="317" t="s">
        <v>139</v>
      </c>
      <c r="N4" s="316" t="s">
        <v>140</v>
      </c>
      <c r="O4" s="316" t="s">
        <v>141</v>
      </c>
      <c r="P4" s="316" t="s">
        <v>142</v>
      </c>
      <c r="Q4" s="317" t="s">
        <v>143</v>
      </c>
      <c r="R4" s="316" t="s">
        <v>144</v>
      </c>
      <c r="S4" s="316" t="s">
        <v>145</v>
      </c>
      <c r="T4" s="316" t="s">
        <v>146</v>
      </c>
      <c r="U4" s="317" t="s">
        <v>147</v>
      </c>
      <c r="V4" s="316" t="s">
        <v>148</v>
      </c>
      <c r="W4" s="316" t="s">
        <v>153</v>
      </c>
      <c r="X4" s="316" t="s">
        <v>149</v>
      </c>
      <c r="Y4" s="317" t="s">
        <v>150</v>
      </c>
      <c r="Z4" s="316" t="s">
        <v>151</v>
      </c>
      <c r="AA4" s="316" t="s">
        <v>152</v>
      </c>
      <c r="AB4" s="316" t="s">
        <v>14</v>
      </c>
      <c r="AC4" s="317" t="s">
        <v>15</v>
      </c>
      <c r="AD4" s="316" t="s">
        <v>16</v>
      </c>
      <c r="AE4" s="316" t="s">
        <v>17</v>
      </c>
      <c r="AF4" s="316" t="s">
        <v>7</v>
      </c>
      <c r="AG4" s="317" t="s">
        <v>8</v>
      </c>
      <c r="AH4" s="316" t="s">
        <v>9</v>
      </c>
      <c r="AI4" s="316" t="s">
        <v>18</v>
      </c>
      <c r="AJ4" s="316" t="s">
        <v>85</v>
      </c>
      <c r="AK4" s="318" t="s">
        <v>203</v>
      </c>
      <c r="AL4" s="318" t="s">
        <v>208</v>
      </c>
      <c r="AM4" s="317" t="s">
        <v>236</v>
      </c>
      <c r="AN4" s="317" t="s">
        <v>262</v>
      </c>
    </row>
    <row r="5" spans="1:40" s="22" customFormat="1" ht="15.75" x14ac:dyDescent="0.25">
      <c r="A5" s="228" t="s">
        <v>118</v>
      </c>
      <c r="B5" s="319">
        <v>40</v>
      </c>
      <c r="C5" s="319">
        <v>61</v>
      </c>
      <c r="D5" s="319">
        <v>11</v>
      </c>
      <c r="E5" s="319">
        <v>21</v>
      </c>
      <c r="F5" s="319">
        <v>25</v>
      </c>
      <c r="G5" s="319">
        <v>19</v>
      </c>
      <c r="H5" s="319">
        <v>85</v>
      </c>
      <c r="I5" s="319">
        <v>106</v>
      </c>
      <c r="J5" s="319">
        <v>45</v>
      </c>
      <c r="K5" s="319">
        <v>915</v>
      </c>
      <c r="L5" s="319">
        <v>484</v>
      </c>
      <c r="M5" s="319">
        <v>312</v>
      </c>
      <c r="N5" s="319">
        <v>671</v>
      </c>
      <c r="O5" s="319">
        <v>590</v>
      </c>
      <c r="P5" s="319">
        <v>275</v>
      </c>
      <c r="Q5" s="319">
        <v>568</v>
      </c>
      <c r="R5" s="319">
        <v>363</v>
      </c>
      <c r="S5" s="319">
        <v>265</v>
      </c>
      <c r="T5" s="319">
        <v>301</v>
      </c>
      <c r="U5" s="319">
        <v>218</v>
      </c>
      <c r="V5" s="319">
        <v>181</v>
      </c>
      <c r="W5" s="319">
        <v>155</v>
      </c>
      <c r="X5" s="319">
        <v>123</v>
      </c>
      <c r="Y5" s="319">
        <v>68</v>
      </c>
      <c r="Z5" s="319">
        <v>23</v>
      </c>
      <c r="AA5" s="319">
        <v>35</v>
      </c>
      <c r="AB5" s="319">
        <v>44</v>
      </c>
      <c r="AC5" s="319">
        <v>41</v>
      </c>
      <c r="AD5" s="319">
        <v>20</v>
      </c>
      <c r="AE5" s="319">
        <v>3</v>
      </c>
      <c r="AF5" s="319">
        <v>21</v>
      </c>
      <c r="AG5" s="319">
        <v>20</v>
      </c>
      <c r="AH5" s="319">
        <v>6</v>
      </c>
      <c r="AI5" s="319">
        <v>37</v>
      </c>
      <c r="AJ5" s="319">
        <v>21</v>
      </c>
      <c r="AK5" s="319">
        <v>2</v>
      </c>
      <c r="AL5" s="319">
        <v>53</v>
      </c>
      <c r="AM5" s="228">
        <v>109</v>
      </c>
      <c r="AN5" s="228">
        <v>99</v>
      </c>
    </row>
    <row r="6" spans="1:40" s="22" customFormat="1" ht="15.75" x14ac:dyDescent="0.25">
      <c r="A6" s="228" t="s">
        <v>119</v>
      </c>
      <c r="B6" s="319">
        <v>85</v>
      </c>
      <c r="C6" s="319">
        <v>129</v>
      </c>
      <c r="D6" s="319">
        <v>22</v>
      </c>
      <c r="E6" s="319">
        <v>46</v>
      </c>
      <c r="F6" s="319">
        <v>54</v>
      </c>
      <c r="G6" s="319">
        <v>42</v>
      </c>
      <c r="H6" s="319">
        <v>180</v>
      </c>
      <c r="I6" s="319">
        <v>225</v>
      </c>
      <c r="J6" s="319">
        <v>95</v>
      </c>
      <c r="K6" s="319">
        <v>150</v>
      </c>
      <c r="L6" s="319">
        <v>136</v>
      </c>
      <c r="M6" s="319">
        <v>154</v>
      </c>
      <c r="N6" s="319">
        <v>212</v>
      </c>
      <c r="O6" s="319">
        <v>318</v>
      </c>
      <c r="P6" s="319">
        <v>324</v>
      </c>
      <c r="Q6" s="319">
        <v>244</v>
      </c>
      <c r="R6" s="319">
        <v>252</v>
      </c>
      <c r="S6" s="319">
        <v>254</v>
      </c>
      <c r="T6" s="319">
        <v>327</v>
      </c>
      <c r="U6" s="319">
        <v>428</v>
      </c>
      <c r="V6" s="319">
        <v>407</v>
      </c>
      <c r="W6" s="319">
        <v>470</v>
      </c>
      <c r="X6" s="319">
        <v>390</v>
      </c>
      <c r="Y6" s="319">
        <v>346</v>
      </c>
      <c r="Z6" s="319">
        <v>319</v>
      </c>
      <c r="AA6" s="319">
        <v>557</v>
      </c>
      <c r="AB6" s="319">
        <v>505</v>
      </c>
      <c r="AC6" s="319">
        <v>496</v>
      </c>
      <c r="AD6" s="319">
        <v>269</v>
      </c>
      <c r="AE6" s="319">
        <v>211</v>
      </c>
      <c r="AF6" s="319">
        <v>231</v>
      </c>
      <c r="AG6" s="319">
        <v>293</v>
      </c>
      <c r="AH6" s="319">
        <v>247</v>
      </c>
      <c r="AI6" s="319">
        <v>253</v>
      </c>
      <c r="AJ6" s="319">
        <v>187</v>
      </c>
      <c r="AK6" s="319">
        <v>52</v>
      </c>
      <c r="AL6" s="319">
        <v>155</v>
      </c>
      <c r="AM6" s="228">
        <v>101</v>
      </c>
      <c r="AN6" s="228">
        <v>139</v>
      </c>
    </row>
    <row r="7" spans="1:40" s="22" customFormat="1" ht="15.75" x14ac:dyDescent="0.25">
      <c r="A7" s="315" t="s">
        <v>5</v>
      </c>
      <c r="B7" s="316">
        <v>125</v>
      </c>
      <c r="C7" s="316">
        <v>190</v>
      </c>
      <c r="D7" s="316">
        <v>33</v>
      </c>
      <c r="E7" s="317">
        <v>67</v>
      </c>
      <c r="F7" s="316">
        <v>79</v>
      </c>
      <c r="G7" s="316">
        <v>61</v>
      </c>
      <c r="H7" s="316">
        <v>265</v>
      </c>
      <c r="I7" s="317">
        <v>331</v>
      </c>
      <c r="J7" s="316">
        <v>140</v>
      </c>
      <c r="K7" s="316">
        <v>1065</v>
      </c>
      <c r="L7" s="316">
        <v>620</v>
      </c>
      <c r="M7" s="317">
        <v>466</v>
      </c>
      <c r="N7" s="316">
        <v>883</v>
      </c>
      <c r="O7" s="316">
        <v>908</v>
      </c>
      <c r="P7" s="316">
        <v>599</v>
      </c>
      <c r="Q7" s="317">
        <v>812</v>
      </c>
      <c r="R7" s="316">
        <v>615</v>
      </c>
      <c r="S7" s="316">
        <v>519</v>
      </c>
      <c r="T7" s="316">
        <v>628</v>
      </c>
      <c r="U7" s="317">
        <v>646</v>
      </c>
      <c r="V7" s="316">
        <v>588</v>
      </c>
      <c r="W7" s="316">
        <v>625</v>
      </c>
      <c r="X7" s="316">
        <v>513</v>
      </c>
      <c r="Y7" s="317">
        <v>414</v>
      </c>
      <c r="Z7" s="316">
        <v>342</v>
      </c>
      <c r="AA7" s="316">
        <v>592</v>
      </c>
      <c r="AB7" s="316">
        <v>549</v>
      </c>
      <c r="AC7" s="317">
        <v>537</v>
      </c>
      <c r="AD7" s="316">
        <v>289</v>
      </c>
      <c r="AE7" s="316">
        <v>214</v>
      </c>
      <c r="AF7" s="316">
        <v>252</v>
      </c>
      <c r="AG7" s="317">
        <v>313</v>
      </c>
      <c r="AH7" s="316">
        <v>253</v>
      </c>
      <c r="AI7" s="316">
        <v>290</v>
      </c>
      <c r="AJ7" s="316">
        <v>208</v>
      </c>
      <c r="AK7" s="316">
        <v>54</v>
      </c>
      <c r="AL7" s="316">
        <v>208</v>
      </c>
      <c r="AM7" s="317">
        <f>SUM(AM5:AM6)</f>
        <v>210</v>
      </c>
      <c r="AN7" s="317">
        <f>SUM(AN5:AN6)</f>
        <v>238</v>
      </c>
    </row>
    <row r="8" spans="1:40" x14ac:dyDescent="0.25">
      <c r="B8" s="19"/>
    </row>
    <row r="9" spans="1:40" x14ac:dyDescent="0.25">
      <c r="A9" s="45" t="s">
        <v>78</v>
      </c>
      <c r="B9" s="4"/>
    </row>
    <row r="10" spans="1:40" x14ac:dyDescent="0.25">
      <c r="A10" s="5"/>
      <c r="B10" s="4"/>
    </row>
    <row r="11" spans="1:40" x14ac:dyDescent="0.25">
      <c r="A11" s="24"/>
      <c r="B11" s="4"/>
    </row>
    <row r="12" spans="1:40" x14ac:dyDescent="0.25">
      <c r="A12" s="5"/>
      <c r="B12" s="4"/>
    </row>
    <row r="13" spans="1:40" x14ac:dyDescent="0.25">
      <c r="A13" s="5"/>
      <c r="B13" s="4"/>
    </row>
    <row r="14" spans="1:40" x14ac:dyDescent="0.25">
      <c r="A14" s="5"/>
      <c r="B14" s="4"/>
    </row>
    <row r="15" spans="1:40" x14ac:dyDescent="0.25">
      <c r="A15" s="5"/>
      <c r="B15" s="4"/>
    </row>
    <row r="16" spans="1:40" x14ac:dyDescent="0.25">
      <c r="A16" s="5"/>
      <c r="B16" s="4"/>
    </row>
    <row r="17" spans="1:4" x14ac:dyDescent="0.25">
      <c r="A17" s="5"/>
      <c r="B17" s="4"/>
    </row>
    <row r="18" spans="1:4" x14ac:dyDescent="0.25">
      <c r="A18" s="5"/>
      <c r="B18" s="4"/>
    </row>
    <row r="19" spans="1:4" x14ac:dyDescent="0.25">
      <c r="A19" s="5"/>
      <c r="B19" s="4"/>
    </row>
    <row r="20" spans="1:4" x14ac:dyDescent="0.25">
      <c r="A20" s="5"/>
      <c r="B20" s="4"/>
    </row>
    <row r="21" spans="1:4" s="23" customFormat="1" x14ac:dyDescent="0.25">
      <c r="A21" s="5"/>
      <c r="B21" s="4"/>
    </row>
    <row r="22" spans="1:4" x14ac:dyDescent="0.25">
      <c r="A22" s="5"/>
      <c r="B22" s="5"/>
      <c r="C22" s="5"/>
    </row>
    <row r="23" spans="1:4" s="23" customFormat="1" x14ac:dyDescent="0.25">
      <c r="A23" s="5"/>
      <c r="B23" s="5"/>
      <c r="C23" s="5"/>
    </row>
    <row r="26" spans="1:4" x14ac:dyDescent="0.25">
      <c r="A26" s="45"/>
      <c r="B26" s="46"/>
      <c r="C26" s="46"/>
      <c r="D26" s="46"/>
    </row>
    <row r="27" spans="1:4" x14ac:dyDescent="0.25">
      <c r="B27" s="1"/>
      <c r="C27" s="1"/>
      <c r="D27" s="1"/>
    </row>
  </sheetData>
  <pageMargins left="0.25" right="0.25" top="0.75" bottom="0.75" header="0.3" footer="0.3"/>
  <pageSetup paperSize="9" scale="5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0"/>
  <sheetViews>
    <sheetView showGridLines="0" zoomScaleNormal="100" workbookViewId="0"/>
  </sheetViews>
  <sheetFormatPr defaultColWidth="11.42578125" defaultRowHeight="15" x14ac:dyDescent="0.25"/>
  <sheetData>
    <row r="1" spans="1:30" s="23" customFormat="1" ht="15.75" x14ac:dyDescent="0.25">
      <c r="A1" s="101" t="s">
        <v>325</v>
      </c>
    </row>
    <row r="2" spans="1:30" s="22" customFormat="1" ht="15.75" x14ac:dyDescent="0.25">
      <c r="A2" s="101" t="s">
        <v>195</v>
      </c>
    </row>
    <row r="3" spans="1:30" s="22" customFormat="1" x14ac:dyDescent="0.25">
      <c r="A3" s="22" t="s">
        <v>270</v>
      </c>
    </row>
    <row r="4" spans="1:30" s="22" customFormat="1" ht="15.75" x14ac:dyDescent="0.25">
      <c r="A4" s="160"/>
      <c r="B4" s="320"/>
      <c r="C4" s="124">
        <v>1990</v>
      </c>
      <c r="D4" s="124">
        <f>C4+1</f>
        <v>1991</v>
      </c>
      <c r="E4" s="124">
        <v>1992</v>
      </c>
      <c r="F4" s="124">
        <v>1993</v>
      </c>
      <c r="G4" s="124">
        <v>1994</v>
      </c>
      <c r="H4" s="124">
        <v>1995</v>
      </c>
      <c r="I4" s="124">
        <v>1996</v>
      </c>
      <c r="J4" s="124">
        <v>1997</v>
      </c>
      <c r="K4" s="124">
        <v>1998</v>
      </c>
      <c r="L4" s="124">
        <v>1999</v>
      </c>
      <c r="M4" s="124">
        <v>2000</v>
      </c>
      <c r="N4" s="124">
        <v>2001</v>
      </c>
      <c r="O4" s="124">
        <v>2002</v>
      </c>
      <c r="P4" s="124">
        <v>2003</v>
      </c>
      <c r="Q4" s="124">
        <v>2004</v>
      </c>
      <c r="R4" s="124">
        <v>2005</v>
      </c>
      <c r="S4" s="124">
        <v>2006</v>
      </c>
      <c r="T4" s="124">
        <v>2007</v>
      </c>
      <c r="U4" s="124">
        <v>2008</v>
      </c>
      <c r="V4" s="124">
        <v>2009</v>
      </c>
      <c r="W4" s="124">
        <v>2010</v>
      </c>
      <c r="X4" s="124">
        <v>2011</v>
      </c>
      <c r="Y4" s="124">
        <v>2012</v>
      </c>
      <c r="Z4" s="124">
        <v>2013</v>
      </c>
      <c r="AA4" s="124">
        <v>2014</v>
      </c>
      <c r="AB4" s="124">
        <v>2015</v>
      </c>
      <c r="AC4" s="124">
        <v>2016</v>
      </c>
      <c r="AD4" s="124">
        <v>2017</v>
      </c>
    </row>
    <row r="5" spans="1:30" s="22" customFormat="1" ht="15.75" x14ac:dyDescent="0.25">
      <c r="A5" s="163" t="s">
        <v>121</v>
      </c>
      <c r="B5" s="197"/>
      <c r="C5" s="239" t="s">
        <v>29</v>
      </c>
      <c r="D5" s="310">
        <v>166.80324122579401</v>
      </c>
      <c r="E5" s="310">
        <v>169.25557001394014</v>
      </c>
      <c r="F5" s="310">
        <v>178.33504179451208</v>
      </c>
      <c r="G5" s="310">
        <v>189.44207405557205</v>
      </c>
      <c r="H5" s="310">
        <v>196.01280775850685</v>
      </c>
      <c r="I5" s="310">
        <v>190.98555298449611</v>
      </c>
      <c r="J5" s="310">
        <v>182.74541081980979</v>
      </c>
      <c r="K5" s="310">
        <v>180.33819874205932</v>
      </c>
      <c r="L5" s="310">
        <v>180.90678245171139</v>
      </c>
      <c r="M5" s="310">
        <v>178.80977031362238</v>
      </c>
      <c r="N5" s="310">
        <v>175.41990795412414</v>
      </c>
      <c r="O5" s="310">
        <v>176.52002685053361</v>
      </c>
      <c r="P5" s="310">
        <v>178.69597084848712</v>
      </c>
      <c r="Q5" s="310">
        <v>176.60927490834771</v>
      </c>
      <c r="R5" s="310">
        <v>170.31686192484116</v>
      </c>
      <c r="S5" s="310">
        <v>165.61652569731797</v>
      </c>
      <c r="T5" s="310">
        <v>161.82723305498493</v>
      </c>
      <c r="U5" s="310">
        <v>153.97729154355844</v>
      </c>
      <c r="V5" s="310">
        <v>158.72011219737908</v>
      </c>
      <c r="W5" s="310">
        <v>157.05253626719136</v>
      </c>
      <c r="X5" s="310">
        <v>165.28435682892945</v>
      </c>
      <c r="Y5" s="310">
        <v>167.35638401269117</v>
      </c>
      <c r="Z5" s="310">
        <v>171.24489856990922</v>
      </c>
      <c r="AA5" s="310">
        <v>169.8942611218807</v>
      </c>
      <c r="AB5" s="310">
        <v>166.02574920280526</v>
      </c>
      <c r="AC5" s="310">
        <v>174.35613958756232</v>
      </c>
      <c r="AD5" s="310">
        <v>183.11293944129611</v>
      </c>
    </row>
    <row r="6" spans="1:30" s="22" customFormat="1" ht="15.75" x14ac:dyDescent="0.25">
      <c r="A6" s="163" t="s">
        <v>122</v>
      </c>
      <c r="B6" s="197"/>
      <c r="C6" s="239" t="s">
        <v>29</v>
      </c>
      <c r="D6" s="310">
        <v>27.587566411535359</v>
      </c>
      <c r="E6" s="310">
        <v>27.602140200218141</v>
      </c>
      <c r="F6" s="310">
        <v>27.860637808999424</v>
      </c>
      <c r="G6" s="310">
        <v>29.072294769895233</v>
      </c>
      <c r="H6" s="310">
        <v>31.145150381744429</v>
      </c>
      <c r="I6" s="310">
        <v>32.308108301738137</v>
      </c>
      <c r="J6" s="310">
        <v>32.518483829361422</v>
      </c>
      <c r="K6" s="310">
        <v>31.907178181183156</v>
      </c>
      <c r="L6" s="310">
        <v>31.775972510008959</v>
      </c>
      <c r="M6" s="310">
        <v>31.443536627616989</v>
      </c>
      <c r="N6" s="310">
        <v>31.60907804692113</v>
      </c>
      <c r="O6" s="310">
        <v>31.652844017086384</v>
      </c>
      <c r="P6" s="310">
        <v>32.413625828535004</v>
      </c>
      <c r="Q6" s="310">
        <v>33.394758493983481</v>
      </c>
      <c r="R6" s="310">
        <v>34.345860666751229</v>
      </c>
      <c r="S6" s="310">
        <v>35.179662874545159</v>
      </c>
      <c r="T6" s="310">
        <v>35.453429964498682</v>
      </c>
      <c r="U6" s="310">
        <v>35.586464694349246</v>
      </c>
      <c r="V6" s="310">
        <v>35.847798725227079</v>
      </c>
      <c r="W6" s="310">
        <v>36.74208189587489</v>
      </c>
      <c r="X6" s="310">
        <v>37.73745594309618</v>
      </c>
      <c r="Y6" s="310">
        <v>38.088327264901814</v>
      </c>
      <c r="Z6" s="310">
        <v>38.59006532115837</v>
      </c>
      <c r="AA6" s="310">
        <v>39.533112877298926</v>
      </c>
      <c r="AB6" s="310">
        <v>40.597400162229718</v>
      </c>
      <c r="AC6" s="310">
        <v>41.427914393829262</v>
      </c>
      <c r="AD6" s="310">
        <v>42.070860769645542</v>
      </c>
    </row>
    <row r="7" spans="1:30" s="22" customFormat="1" ht="15.75" x14ac:dyDescent="0.25">
      <c r="A7" s="140" t="s">
        <v>123</v>
      </c>
      <c r="B7" s="320"/>
      <c r="C7" s="321" t="s">
        <v>29</v>
      </c>
      <c r="D7" s="321">
        <f>D5-D6</f>
        <v>139.21567481425865</v>
      </c>
      <c r="E7" s="321">
        <f t="shared" ref="E7:N7" si="0">E5-E6</f>
        <v>141.653429813722</v>
      </c>
      <c r="F7" s="321">
        <f t="shared" si="0"/>
        <v>150.47440398551265</v>
      </c>
      <c r="G7" s="321">
        <f t="shared" si="0"/>
        <v>160.36977928567683</v>
      </c>
      <c r="H7" s="321">
        <f t="shared" si="0"/>
        <v>164.86765737676242</v>
      </c>
      <c r="I7" s="321">
        <f t="shared" si="0"/>
        <v>158.67744468275797</v>
      </c>
      <c r="J7" s="321">
        <f t="shared" si="0"/>
        <v>150.22692699044836</v>
      </c>
      <c r="K7" s="321">
        <f t="shared" si="0"/>
        <v>148.43102056087616</v>
      </c>
      <c r="L7" s="321">
        <f t="shared" si="0"/>
        <v>149.13080994170244</v>
      </c>
      <c r="M7" s="321">
        <f t="shared" si="0"/>
        <v>147.36623368600539</v>
      </c>
      <c r="N7" s="321">
        <f t="shared" si="0"/>
        <v>143.81082990720301</v>
      </c>
      <c r="O7" s="321">
        <f>O5-O6</f>
        <v>144.86718283344723</v>
      </c>
      <c r="P7" s="321">
        <f t="shared" ref="P7:Z7" si="1">P5-P6</f>
        <v>146.28234501995212</v>
      </c>
      <c r="Q7" s="321">
        <f t="shared" si="1"/>
        <v>143.21451641436423</v>
      </c>
      <c r="R7" s="321">
        <f t="shared" si="1"/>
        <v>135.97100125808993</v>
      </c>
      <c r="S7" s="321">
        <f t="shared" si="1"/>
        <v>130.43686282277281</v>
      </c>
      <c r="T7" s="321">
        <f t="shared" si="1"/>
        <v>126.37380309048625</v>
      </c>
      <c r="U7" s="321">
        <f t="shared" si="1"/>
        <v>118.39082684920919</v>
      </c>
      <c r="V7" s="321">
        <f t="shared" si="1"/>
        <v>122.872313472152</v>
      </c>
      <c r="W7" s="321">
        <f t="shared" si="1"/>
        <v>120.31045437131647</v>
      </c>
      <c r="X7" s="321">
        <f t="shared" si="1"/>
        <v>127.54690088583327</v>
      </c>
      <c r="Y7" s="321">
        <f t="shared" si="1"/>
        <v>129.26805674778936</v>
      </c>
      <c r="Z7" s="321">
        <f t="shared" si="1"/>
        <v>132.65483324875086</v>
      </c>
      <c r="AA7" s="321">
        <f>AA5-AA6</f>
        <v>130.36114824458178</v>
      </c>
      <c r="AB7" s="321">
        <f>AB5-AB6</f>
        <v>125.42834904057554</v>
      </c>
      <c r="AC7" s="321">
        <f>AC5-AC6</f>
        <v>132.92822519373306</v>
      </c>
      <c r="AD7" s="321">
        <f>AD5-AD6</f>
        <v>141.04207867165056</v>
      </c>
    </row>
    <row r="8" spans="1:30" x14ac:dyDescent="0.25">
      <c r="B8" s="8"/>
      <c r="C8" s="8"/>
      <c r="D8" s="8"/>
      <c r="E8" s="8"/>
      <c r="F8" s="8"/>
      <c r="G8" s="8"/>
      <c r="H8" s="8"/>
      <c r="I8" s="8"/>
      <c r="J8" s="8"/>
      <c r="K8" s="8"/>
      <c r="L8" s="8"/>
      <c r="M8" s="8"/>
      <c r="N8" s="8"/>
      <c r="O8" s="8"/>
      <c r="P8" s="8"/>
      <c r="Q8" s="8"/>
      <c r="R8" s="8"/>
      <c r="S8" s="8"/>
      <c r="T8" s="8"/>
      <c r="U8" s="8"/>
      <c r="V8" s="8"/>
      <c r="W8" s="8"/>
      <c r="X8" s="8"/>
      <c r="Y8" s="8"/>
    </row>
    <row r="9" spans="1:30" x14ac:dyDescent="0.25">
      <c r="A9" s="22" t="s">
        <v>209</v>
      </c>
    </row>
    <row r="10" spans="1:30" x14ac:dyDescent="0.25">
      <c r="A10" s="24"/>
    </row>
  </sheetData>
  <pageMargins left="0.25" right="0.25" top="0.75" bottom="0.75" header="0.3" footer="0.3"/>
  <pageSetup paperSize="9" scale="68"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1"/>
  <sheetViews>
    <sheetView showGridLines="0" zoomScaleNormal="100" workbookViewId="0"/>
  </sheetViews>
  <sheetFormatPr defaultColWidth="11.42578125" defaultRowHeight="15" x14ac:dyDescent="0.25"/>
  <sheetData>
    <row r="1" spans="1:18" s="23" customFormat="1" ht="15.75" x14ac:dyDescent="0.25">
      <c r="A1" s="101" t="s">
        <v>330</v>
      </c>
    </row>
    <row r="2" spans="1:18" s="22" customFormat="1" ht="15.75" x14ac:dyDescent="0.25">
      <c r="A2" s="101" t="s">
        <v>196</v>
      </c>
    </row>
    <row r="3" spans="1:18" s="22" customFormat="1" x14ac:dyDescent="0.25">
      <c r="A3" s="22" t="s">
        <v>292</v>
      </c>
    </row>
    <row r="4" spans="1:18" s="22" customFormat="1" ht="15.75" x14ac:dyDescent="0.25">
      <c r="A4" s="160"/>
      <c r="B4" s="320"/>
      <c r="C4" s="124">
        <v>2005</v>
      </c>
      <c r="D4" s="124">
        <v>2006</v>
      </c>
      <c r="E4" s="124">
        <v>2007</v>
      </c>
      <c r="F4" s="124">
        <v>2008</v>
      </c>
      <c r="G4" s="124">
        <v>2009</v>
      </c>
      <c r="H4" s="124">
        <v>2010</v>
      </c>
      <c r="I4" s="124">
        <v>2011</v>
      </c>
      <c r="J4" s="124">
        <v>2012</v>
      </c>
      <c r="K4" s="124">
        <v>2013</v>
      </c>
      <c r="L4" s="124">
        <v>2014</v>
      </c>
      <c r="M4" s="124">
        <v>2015</v>
      </c>
      <c r="N4" s="124">
        <v>2016</v>
      </c>
      <c r="O4" s="124">
        <v>2017</v>
      </c>
      <c r="P4" s="124">
        <v>2018</v>
      </c>
    </row>
    <row r="5" spans="1:18" s="22" customFormat="1" ht="15.75" x14ac:dyDescent="0.25">
      <c r="A5" s="323" t="s">
        <v>32</v>
      </c>
      <c r="B5" s="197"/>
      <c r="C5" s="324">
        <v>0.45</v>
      </c>
      <c r="D5" s="324">
        <v>0.44</v>
      </c>
      <c r="E5" s="324">
        <v>0.45</v>
      </c>
      <c r="F5" s="324">
        <v>0.45</v>
      </c>
      <c r="G5" s="324">
        <v>0.45</v>
      </c>
      <c r="H5" s="324">
        <v>0.43</v>
      </c>
      <c r="I5" s="324">
        <v>0.45</v>
      </c>
      <c r="J5" s="324">
        <v>0.46</v>
      </c>
      <c r="K5" s="324">
        <v>0.45</v>
      </c>
      <c r="L5" s="324">
        <v>0.45</v>
      </c>
      <c r="M5" s="324">
        <v>0.45</v>
      </c>
      <c r="N5" s="324">
        <v>0.47</v>
      </c>
      <c r="O5" s="325">
        <v>0.47</v>
      </c>
      <c r="P5" s="325">
        <v>0.47</v>
      </c>
      <c r="Q5" s="142"/>
      <c r="R5" s="142"/>
    </row>
    <row r="6" spans="1:18" s="22" customFormat="1" ht="15.75" x14ac:dyDescent="0.25">
      <c r="A6" s="323" t="s">
        <v>198</v>
      </c>
      <c r="B6" s="197"/>
      <c r="C6" s="324">
        <v>0.43</v>
      </c>
      <c r="D6" s="324">
        <v>0.42</v>
      </c>
      <c r="E6" s="324">
        <v>0.42</v>
      </c>
      <c r="F6" s="324">
        <v>0.42</v>
      </c>
      <c r="G6" s="324">
        <v>0.42</v>
      </c>
      <c r="H6" s="324">
        <v>0.41</v>
      </c>
      <c r="I6" s="324">
        <v>0.43</v>
      </c>
      <c r="J6" s="324">
        <v>0.43</v>
      </c>
      <c r="K6" s="324">
        <v>0.42</v>
      </c>
      <c r="L6" s="324">
        <v>0.42</v>
      </c>
      <c r="M6" s="324">
        <v>0.44</v>
      </c>
      <c r="N6" s="324">
        <v>0.45</v>
      </c>
      <c r="O6" s="325">
        <v>0.45</v>
      </c>
      <c r="P6" s="325">
        <v>0.43</v>
      </c>
      <c r="Q6" s="142"/>
      <c r="R6" s="142"/>
    </row>
    <row r="7" spans="1:18" s="22" customFormat="1" ht="15.75" x14ac:dyDescent="0.25">
      <c r="A7" s="323" t="s">
        <v>34</v>
      </c>
      <c r="B7" s="197"/>
      <c r="C7" s="324">
        <v>0.47</v>
      </c>
      <c r="D7" s="324">
        <v>0.46</v>
      </c>
      <c r="E7" s="324">
        <v>0.47</v>
      </c>
      <c r="F7" s="324">
        <v>0.48</v>
      </c>
      <c r="G7" s="324">
        <v>0.48</v>
      </c>
      <c r="H7" s="324">
        <v>0.47</v>
      </c>
      <c r="I7" s="324">
        <v>0.49</v>
      </c>
      <c r="J7" s="324">
        <v>0.5</v>
      </c>
      <c r="K7" s="324">
        <v>0.48</v>
      </c>
      <c r="L7" s="324">
        <v>0.48</v>
      </c>
      <c r="M7" s="324">
        <v>0.49</v>
      </c>
      <c r="N7" s="324">
        <v>0.51</v>
      </c>
      <c r="O7" s="325">
        <v>0.51</v>
      </c>
      <c r="P7" s="325">
        <v>0.5</v>
      </c>
      <c r="Q7" s="142"/>
      <c r="R7" s="142"/>
    </row>
    <row r="8" spans="1:18" s="22" customFormat="1" ht="15.75" x14ac:dyDescent="0.25">
      <c r="A8" s="323" t="s">
        <v>31</v>
      </c>
      <c r="B8" s="197"/>
      <c r="C8" s="324">
        <v>0.4</v>
      </c>
      <c r="D8" s="324">
        <v>0.38</v>
      </c>
      <c r="E8" s="324">
        <v>0.38</v>
      </c>
      <c r="F8" s="324">
        <v>0.39</v>
      </c>
      <c r="G8" s="324">
        <v>0.39</v>
      </c>
      <c r="H8" s="324">
        <v>0.4</v>
      </c>
      <c r="I8" s="324">
        <v>0.39</v>
      </c>
      <c r="J8" s="324">
        <v>0.39</v>
      </c>
      <c r="K8" s="324">
        <v>0.38</v>
      </c>
      <c r="L8" s="324">
        <v>0.38</v>
      </c>
      <c r="M8" s="324">
        <v>0.39</v>
      </c>
      <c r="N8" s="324">
        <v>0.4</v>
      </c>
      <c r="O8" s="326">
        <v>0.4</v>
      </c>
      <c r="P8" s="326">
        <v>0.39</v>
      </c>
      <c r="Q8" s="142"/>
      <c r="R8" s="142"/>
    </row>
    <row r="9" spans="1:18" s="22" customFormat="1" x14ac:dyDescent="0.25">
      <c r="A9" s="6"/>
      <c r="C9" s="220"/>
      <c r="D9" s="220"/>
      <c r="E9" s="220"/>
      <c r="F9" s="220"/>
      <c r="G9" s="220"/>
      <c r="H9" s="220"/>
      <c r="I9" s="220"/>
      <c r="J9" s="220"/>
      <c r="K9" s="220"/>
      <c r="L9" s="220"/>
      <c r="M9" s="220"/>
      <c r="N9" s="220"/>
      <c r="O9" s="322"/>
      <c r="P9" s="322"/>
    </row>
    <row r="10" spans="1:18" s="22" customFormat="1" ht="15.75" x14ac:dyDescent="0.25">
      <c r="A10" s="101" t="s">
        <v>331</v>
      </c>
      <c r="C10" s="220"/>
      <c r="D10" s="220"/>
      <c r="E10" s="220"/>
      <c r="F10" s="220"/>
      <c r="G10" s="220"/>
      <c r="H10" s="220"/>
      <c r="I10" s="220"/>
      <c r="J10" s="220"/>
      <c r="K10" s="220"/>
      <c r="L10" s="220"/>
      <c r="M10" s="220"/>
      <c r="N10" s="220"/>
      <c r="O10" s="322"/>
      <c r="P10" s="322"/>
    </row>
    <row r="11" spans="1:18" s="22" customFormat="1" ht="15.75" x14ac:dyDescent="0.25">
      <c r="A11" s="101" t="s">
        <v>197</v>
      </c>
    </row>
    <row r="12" spans="1:18" s="22" customFormat="1" x14ac:dyDescent="0.25">
      <c r="A12" s="22" t="s">
        <v>292</v>
      </c>
    </row>
    <row r="13" spans="1:18" s="22" customFormat="1" ht="15.75" x14ac:dyDescent="0.25">
      <c r="A13" s="160"/>
      <c r="B13" s="320"/>
      <c r="C13" s="124">
        <v>2005</v>
      </c>
      <c r="D13" s="124">
        <v>2006</v>
      </c>
      <c r="E13" s="124">
        <v>2007</v>
      </c>
      <c r="F13" s="124">
        <v>2008</v>
      </c>
      <c r="G13" s="124">
        <v>2009</v>
      </c>
      <c r="H13" s="124">
        <v>2010</v>
      </c>
      <c r="I13" s="124">
        <v>2011</v>
      </c>
      <c r="J13" s="124">
        <v>2012</v>
      </c>
      <c r="K13" s="124">
        <v>2013</v>
      </c>
      <c r="L13" s="124">
        <v>2014</v>
      </c>
      <c r="M13" s="124">
        <v>2015</v>
      </c>
      <c r="N13" s="124">
        <v>2016</v>
      </c>
      <c r="O13" s="124">
        <v>2017</v>
      </c>
      <c r="P13" s="124">
        <v>2018</v>
      </c>
    </row>
    <row r="14" spans="1:18" s="22" customFormat="1" ht="15.75" x14ac:dyDescent="0.25">
      <c r="A14" s="323" t="s">
        <v>33</v>
      </c>
      <c r="B14" s="197"/>
      <c r="C14" s="324">
        <v>0.41</v>
      </c>
      <c r="D14" s="324">
        <v>0.41</v>
      </c>
      <c r="E14" s="324">
        <v>0.41</v>
      </c>
      <c r="F14" s="324">
        <v>0.4</v>
      </c>
      <c r="G14" s="324">
        <v>0.39</v>
      </c>
      <c r="H14" s="324">
        <v>0.4</v>
      </c>
      <c r="I14" s="324">
        <v>0.41</v>
      </c>
      <c r="J14" s="324">
        <v>0.42</v>
      </c>
      <c r="K14" s="324">
        <v>0.41</v>
      </c>
      <c r="L14" s="324">
        <v>0.41</v>
      </c>
      <c r="M14" s="324">
        <v>0.43</v>
      </c>
      <c r="N14" s="324">
        <v>0.43</v>
      </c>
      <c r="O14" s="325">
        <v>0.42</v>
      </c>
      <c r="P14" s="325">
        <v>0.42</v>
      </c>
      <c r="Q14" s="142"/>
      <c r="R14" s="142"/>
    </row>
    <row r="15" spans="1:18" s="22" customFormat="1" ht="15.75" x14ac:dyDescent="0.25">
      <c r="A15" s="323" t="s">
        <v>198</v>
      </c>
      <c r="B15" s="197"/>
      <c r="C15" s="324">
        <v>0.38</v>
      </c>
      <c r="D15" s="324">
        <v>0.38</v>
      </c>
      <c r="E15" s="324">
        <v>0.38</v>
      </c>
      <c r="F15" s="324">
        <v>0.37</v>
      </c>
      <c r="G15" s="324">
        <v>0.36</v>
      </c>
      <c r="H15" s="324">
        <v>0.36</v>
      </c>
      <c r="I15" s="324">
        <v>0.38</v>
      </c>
      <c r="J15" s="324">
        <v>0.38</v>
      </c>
      <c r="K15" s="324">
        <v>0.37</v>
      </c>
      <c r="L15" s="324">
        <v>0.38</v>
      </c>
      <c r="M15" s="324">
        <v>0.4</v>
      </c>
      <c r="N15" s="324">
        <v>0.4</v>
      </c>
      <c r="O15" s="326">
        <v>0.4</v>
      </c>
      <c r="P15" s="326">
        <v>0.38</v>
      </c>
      <c r="Q15" s="142"/>
      <c r="R15" s="142"/>
    </row>
    <row r="16" spans="1:18" s="22" customFormat="1" ht="15.75" x14ac:dyDescent="0.25">
      <c r="A16" s="323" t="s">
        <v>35</v>
      </c>
      <c r="B16" s="197"/>
      <c r="C16" s="324">
        <v>0.42</v>
      </c>
      <c r="D16" s="324">
        <v>0.42</v>
      </c>
      <c r="E16" s="324">
        <v>0.43</v>
      </c>
      <c r="F16" s="324">
        <v>0.42</v>
      </c>
      <c r="G16" s="324">
        <v>0.42</v>
      </c>
      <c r="H16" s="324">
        <v>0.42</v>
      </c>
      <c r="I16" s="324">
        <v>0.43</v>
      </c>
      <c r="J16" s="324">
        <v>0.44</v>
      </c>
      <c r="K16" s="324">
        <v>0.43</v>
      </c>
      <c r="L16" s="324">
        <v>0.43</v>
      </c>
      <c r="M16" s="324">
        <v>0.44</v>
      </c>
      <c r="N16" s="324">
        <v>0.45</v>
      </c>
      <c r="O16" s="325">
        <v>0.45</v>
      </c>
      <c r="P16" s="325">
        <v>0.44</v>
      </c>
      <c r="Q16" s="142"/>
      <c r="R16" s="142"/>
    </row>
    <row r="17" spans="1:18" s="22" customFormat="1" ht="15.75" x14ac:dyDescent="0.25">
      <c r="A17" s="323" t="s">
        <v>31</v>
      </c>
      <c r="B17" s="197"/>
      <c r="C17" s="324">
        <v>0.34</v>
      </c>
      <c r="D17" s="324">
        <v>0.31</v>
      </c>
      <c r="E17" s="324">
        <v>0.31</v>
      </c>
      <c r="F17" s="324">
        <v>0.3</v>
      </c>
      <c r="G17" s="324">
        <v>0.3</v>
      </c>
      <c r="H17" s="324">
        <v>0.3</v>
      </c>
      <c r="I17" s="324">
        <v>0.31</v>
      </c>
      <c r="J17" s="324">
        <v>0.31</v>
      </c>
      <c r="K17" s="324">
        <v>0.31</v>
      </c>
      <c r="L17" s="324">
        <v>0.32</v>
      </c>
      <c r="M17" s="324">
        <v>0.32</v>
      </c>
      <c r="N17" s="324">
        <v>0.32</v>
      </c>
      <c r="O17" s="325">
        <v>0.31</v>
      </c>
      <c r="P17" s="325">
        <v>0.31</v>
      </c>
      <c r="Q17" s="142"/>
      <c r="R17" s="142"/>
    </row>
    <row r="18" spans="1:18" s="23" customFormat="1" x14ac:dyDescent="0.25">
      <c r="A18" s="47"/>
      <c r="B18" s="25"/>
      <c r="C18" s="49"/>
      <c r="D18" s="49"/>
      <c r="E18" s="49"/>
      <c r="F18" s="49"/>
      <c r="G18" s="49"/>
      <c r="H18" s="49"/>
      <c r="I18" s="49"/>
      <c r="J18" s="49"/>
      <c r="K18" s="49"/>
    </row>
    <row r="19" spans="1:18" x14ac:dyDescent="0.25">
      <c r="A19" s="368" t="s">
        <v>209</v>
      </c>
      <c r="B19" s="368"/>
      <c r="C19" s="368"/>
      <c r="D19" s="368"/>
      <c r="E19" s="368"/>
      <c r="F19" s="368"/>
      <c r="G19" s="368"/>
      <c r="H19" s="368"/>
      <c r="I19" s="368"/>
      <c r="J19" s="368"/>
      <c r="K19" s="368"/>
      <c r="L19" s="368"/>
      <c r="M19" s="368"/>
      <c r="N19" s="368"/>
      <c r="O19" s="368"/>
    </row>
    <row r="21" spans="1:18" x14ac:dyDescent="0.25">
      <c r="A21" s="24"/>
    </row>
  </sheetData>
  <mergeCells count="1">
    <mergeCell ref="A19:O19"/>
  </mergeCells>
  <pageMargins left="0.25" right="0.25" top="0.75" bottom="0.75" header="0.3" footer="0.3"/>
  <pageSetup paperSize="9" scale="72"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8"/>
  <sheetViews>
    <sheetView showGridLines="0" zoomScaleNormal="100" workbookViewId="0"/>
  </sheetViews>
  <sheetFormatPr defaultColWidth="11.42578125" defaultRowHeight="15" x14ac:dyDescent="0.25"/>
  <cols>
    <col min="2" max="2" width="11.42578125" style="2"/>
  </cols>
  <sheetData>
    <row r="1" spans="1:25" s="23" customFormat="1" ht="15.75" x14ac:dyDescent="0.25">
      <c r="A1" s="141" t="s">
        <v>329</v>
      </c>
    </row>
    <row r="2" spans="1:25" s="22" customFormat="1" ht="15.75" x14ac:dyDescent="0.25">
      <c r="A2" s="141" t="s">
        <v>199</v>
      </c>
      <c r="B2" s="327"/>
      <c r="C2" s="104"/>
      <c r="D2" s="327"/>
      <c r="E2" s="327"/>
      <c r="F2" s="327"/>
      <c r="G2" s="327"/>
      <c r="H2" s="327"/>
      <c r="I2" s="327"/>
      <c r="K2" s="327"/>
      <c r="L2" s="327"/>
      <c r="M2" s="327"/>
      <c r="N2" s="327"/>
      <c r="O2" s="327"/>
      <c r="P2" s="327"/>
      <c r="Q2" s="327"/>
      <c r="R2" s="327"/>
      <c r="S2" s="327"/>
    </row>
    <row r="3" spans="1:25" s="22" customFormat="1" x14ac:dyDescent="0.25">
      <c r="A3" s="33" t="s">
        <v>332</v>
      </c>
      <c r="B3" s="327"/>
      <c r="C3" s="104"/>
      <c r="D3" s="327"/>
      <c r="E3" s="327"/>
      <c r="F3" s="327"/>
      <c r="G3" s="327"/>
      <c r="H3" s="327"/>
      <c r="I3" s="327"/>
      <c r="J3" s="327"/>
      <c r="K3" s="327"/>
      <c r="L3" s="327"/>
      <c r="M3" s="327"/>
      <c r="N3" s="327"/>
      <c r="O3" s="327"/>
      <c r="P3" s="327"/>
      <c r="Q3" s="327"/>
      <c r="R3" s="327"/>
      <c r="S3" s="327"/>
    </row>
    <row r="4" spans="1:25" s="22" customFormat="1" x14ac:dyDescent="0.25">
      <c r="A4" s="332" t="s">
        <v>30</v>
      </c>
      <c r="B4" s="333"/>
      <c r="C4" s="334"/>
      <c r="D4" s="328">
        <v>1997</v>
      </c>
      <c r="E4" s="328">
        <v>1998</v>
      </c>
      <c r="F4" s="328">
        <v>1999</v>
      </c>
      <c r="G4" s="328">
        <v>2000</v>
      </c>
      <c r="H4" s="328">
        <v>2001</v>
      </c>
      <c r="I4" s="328">
        <v>2002</v>
      </c>
      <c r="J4" s="328">
        <v>2003</v>
      </c>
      <c r="K4" s="328">
        <v>2004</v>
      </c>
      <c r="L4" s="328">
        <v>2005</v>
      </c>
      <c r="M4" s="328">
        <v>2006</v>
      </c>
      <c r="N4" s="328">
        <v>2007</v>
      </c>
      <c r="O4" s="328">
        <v>2008</v>
      </c>
      <c r="P4" s="328">
        <v>2009</v>
      </c>
      <c r="Q4" s="328">
        <v>2010</v>
      </c>
      <c r="R4" s="328">
        <v>2011</v>
      </c>
      <c r="S4" s="328">
        <v>2012</v>
      </c>
      <c r="T4" s="328">
        <v>2013</v>
      </c>
      <c r="U4" s="328">
        <v>2014</v>
      </c>
      <c r="V4" s="328">
        <v>2015</v>
      </c>
      <c r="W4" s="328">
        <v>2016</v>
      </c>
      <c r="X4" s="328">
        <v>2017</v>
      </c>
      <c r="Y4" s="328">
        <v>2018</v>
      </c>
    </row>
    <row r="5" spans="1:25" s="22" customFormat="1" x14ac:dyDescent="0.25">
      <c r="A5" s="335" t="s">
        <v>124</v>
      </c>
      <c r="B5" s="336"/>
      <c r="C5" s="337"/>
      <c r="D5" s="329">
        <v>11.081228414552101</v>
      </c>
      <c r="E5" s="329">
        <v>10.811244768232475</v>
      </c>
      <c r="F5" s="329">
        <v>10.672648160700566</v>
      </c>
      <c r="G5" s="329">
        <v>10.606373428477831</v>
      </c>
      <c r="H5" s="329">
        <v>10.452553086352969</v>
      </c>
      <c r="I5" s="329">
        <v>10.344105643897207</v>
      </c>
      <c r="J5" s="329">
        <v>10.368758214474571</v>
      </c>
      <c r="K5" s="329">
        <v>10.460358279703904</v>
      </c>
      <c r="L5" s="329">
        <v>10.571766705770253</v>
      </c>
      <c r="M5" s="329">
        <v>10.563159818069982</v>
      </c>
      <c r="N5" s="330">
        <v>10.589567882576608</v>
      </c>
      <c r="O5" s="330">
        <v>10.578310057523789</v>
      </c>
      <c r="P5" s="330">
        <v>10.627523162976656</v>
      </c>
      <c r="Q5" s="330">
        <v>10.728193866171859</v>
      </c>
      <c r="R5" s="330">
        <v>10.733731965578874</v>
      </c>
      <c r="S5" s="330">
        <v>10.692433358403823</v>
      </c>
      <c r="T5" s="330">
        <v>10.604280285459192</v>
      </c>
      <c r="U5" s="330">
        <v>10.721143282199023</v>
      </c>
      <c r="V5" s="330">
        <v>10.76</v>
      </c>
      <c r="W5" s="329">
        <v>10.67</v>
      </c>
      <c r="X5" s="331">
        <v>10.7</v>
      </c>
      <c r="Y5" s="331">
        <v>10.72</v>
      </c>
    </row>
    <row r="6" spans="1:25" s="23" customFormat="1" x14ac:dyDescent="0.25">
      <c r="J6" s="29"/>
      <c r="N6" s="16"/>
      <c r="O6" s="16"/>
      <c r="P6" s="16"/>
      <c r="Q6" s="16"/>
      <c r="R6" s="16"/>
      <c r="S6" s="16"/>
    </row>
    <row r="7" spans="1:25" x14ac:dyDescent="0.25">
      <c r="A7" s="22" t="s">
        <v>209</v>
      </c>
      <c r="O7" s="92"/>
    </row>
    <row r="9" spans="1:25" x14ac:dyDescent="0.25">
      <c r="A9" s="24"/>
    </row>
    <row r="16" spans="1:25" x14ac:dyDescent="0.25">
      <c r="J16" s="71"/>
    </row>
    <row r="17" spans="10:10" x14ac:dyDescent="0.25">
      <c r="J17" s="71"/>
    </row>
    <row r="18" spans="10:10" x14ac:dyDescent="0.25">
      <c r="J18" s="71"/>
    </row>
  </sheetData>
  <pageMargins left="0.25" right="0.25" top="0.75" bottom="0.75" header="0.3" footer="0.3"/>
  <pageSetup paperSize="9" scale="8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3"/>
  <sheetViews>
    <sheetView showGridLines="0" zoomScaleNormal="100" workbookViewId="0"/>
  </sheetViews>
  <sheetFormatPr defaultColWidth="11.42578125" defaultRowHeight="15" x14ac:dyDescent="0.25"/>
  <cols>
    <col min="6" max="17" width="12.42578125" customWidth="1"/>
  </cols>
  <sheetData>
    <row r="1" spans="1:33" s="23" customFormat="1" ht="15.75" x14ac:dyDescent="0.25">
      <c r="A1" s="101" t="s">
        <v>327</v>
      </c>
    </row>
    <row r="2" spans="1:33" s="22" customFormat="1" ht="15.75" x14ac:dyDescent="0.25">
      <c r="A2" s="101" t="s">
        <v>188</v>
      </c>
    </row>
    <row r="3" spans="1:33" s="22" customFormat="1" x14ac:dyDescent="0.25">
      <c r="A3" s="22" t="s">
        <v>265</v>
      </c>
    </row>
    <row r="4" spans="1:33" s="22" customFormat="1" ht="15.75" x14ac:dyDescent="0.25">
      <c r="A4" s="342"/>
      <c r="B4" s="343"/>
      <c r="C4" s="343"/>
      <c r="D4" s="134" t="s">
        <v>20</v>
      </c>
      <c r="E4" s="135"/>
      <c r="F4" s="105">
        <v>1990</v>
      </c>
      <c r="G4" s="105">
        <v>1991</v>
      </c>
      <c r="H4" s="105">
        <v>1992</v>
      </c>
      <c r="I4" s="105">
        <v>1993</v>
      </c>
      <c r="J4" s="105">
        <v>1994</v>
      </c>
      <c r="K4" s="105">
        <v>1995</v>
      </c>
      <c r="L4" s="105">
        <v>1996</v>
      </c>
      <c r="M4" s="105">
        <v>1997</v>
      </c>
      <c r="N4" s="105">
        <v>1998</v>
      </c>
      <c r="O4" s="105">
        <v>1999</v>
      </c>
      <c r="P4" s="105">
        <v>2000</v>
      </c>
      <c r="Q4" s="105">
        <v>2001</v>
      </c>
      <c r="R4" s="105">
        <v>2002</v>
      </c>
      <c r="S4" s="105">
        <v>2003</v>
      </c>
      <c r="T4" s="105">
        <v>2004</v>
      </c>
      <c r="U4" s="105">
        <v>2005</v>
      </c>
      <c r="V4" s="105">
        <v>2006</v>
      </c>
      <c r="W4" s="105">
        <v>2007</v>
      </c>
      <c r="X4" s="105">
        <v>2008</v>
      </c>
      <c r="Y4" s="105">
        <v>2009</v>
      </c>
      <c r="Z4" s="105">
        <v>2010</v>
      </c>
      <c r="AA4" s="105">
        <v>2011</v>
      </c>
      <c r="AB4" s="105">
        <v>2012</v>
      </c>
      <c r="AC4" s="105">
        <v>2013</v>
      </c>
      <c r="AD4" s="105">
        <v>2014</v>
      </c>
      <c r="AE4" s="105">
        <v>2015</v>
      </c>
      <c r="AF4" s="340">
        <v>2016</v>
      </c>
      <c r="AG4" s="340">
        <v>2017</v>
      </c>
    </row>
    <row r="5" spans="1:33" s="22" customFormat="1" ht="18.75" x14ac:dyDescent="0.25">
      <c r="A5" s="113" t="s">
        <v>189</v>
      </c>
      <c r="B5" s="114"/>
      <c r="C5" s="114"/>
      <c r="D5" s="137" t="s">
        <v>233</v>
      </c>
      <c r="E5" s="197"/>
      <c r="F5" s="268">
        <v>1860.1835643064721</v>
      </c>
      <c r="G5" s="172"/>
      <c r="H5" s="172"/>
      <c r="I5" s="172"/>
      <c r="J5" s="172"/>
      <c r="K5" s="268">
        <v>2032.2894051732835</v>
      </c>
      <c r="L5" s="172"/>
      <c r="M5" s="172"/>
      <c r="N5" s="268">
        <v>2109.1805506232927</v>
      </c>
      <c r="O5" s="268">
        <v>2106.3844261470317</v>
      </c>
      <c r="P5" s="268">
        <v>2111.2913119798986</v>
      </c>
      <c r="Q5" s="268">
        <v>2097.4395035098578</v>
      </c>
      <c r="R5" s="268">
        <v>2084.293549967394</v>
      </c>
      <c r="S5" s="268">
        <v>2053.7083237510024</v>
      </c>
      <c r="T5" s="268">
        <v>2038.7901464713582</v>
      </c>
      <c r="U5" s="268">
        <v>2000.5534369576385</v>
      </c>
      <c r="V5" s="268">
        <v>1960.1314066011021</v>
      </c>
      <c r="W5" s="268">
        <v>1925.0654581535487</v>
      </c>
      <c r="X5" s="268">
        <v>1815.6588573761799</v>
      </c>
      <c r="Y5" s="268">
        <v>1603.859803722873</v>
      </c>
      <c r="Z5" s="268">
        <v>1313.5494112179324</v>
      </c>
      <c r="AA5" s="268">
        <v>1255.4863587889779</v>
      </c>
      <c r="AB5" s="268">
        <v>1173.2166929476132</v>
      </c>
      <c r="AC5" s="268">
        <v>1063.9813082574015</v>
      </c>
      <c r="AD5" s="268">
        <v>730.92770152501066</v>
      </c>
      <c r="AE5" s="268">
        <v>806.99438584612346</v>
      </c>
      <c r="AF5" s="268">
        <v>793.28666124612027</v>
      </c>
      <c r="AG5" s="268">
        <v>804.39379498109531</v>
      </c>
    </row>
    <row r="6" spans="1:33" s="22" customFormat="1" ht="15.75" x14ac:dyDescent="0.25">
      <c r="A6" s="113" t="s">
        <v>190</v>
      </c>
      <c r="B6" s="114"/>
      <c r="C6" s="114"/>
      <c r="D6" s="179" t="s">
        <v>103</v>
      </c>
      <c r="E6" s="197"/>
      <c r="F6" s="127">
        <v>1595595</v>
      </c>
      <c r="G6" s="127">
        <v>1607295</v>
      </c>
      <c r="H6" s="127">
        <v>1623263</v>
      </c>
      <c r="I6" s="127">
        <v>1635552</v>
      </c>
      <c r="J6" s="127">
        <v>1643707</v>
      </c>
      <c r="K6" s="127">
        <v>1649131</v>
      </c>
      <c r="L6" s="127">
        <v>1661751</v>
      </c>
      <c r="M6" s="127">
        <v>1671261</v>
      </c>
      <c r="N6" s="127">
        <v>1677769</v>
      </c>
      <c r="O6" s="127">
        <v>1679006</v>
      </c>
      <c r="P6" s="127">
        <v>1682944</v>
      </c>
      <c r="Q6" s="127">
        <v>1688838</v>
      </c>
      <c r="R6" s="127">
        <v>1697534</v>
      </c>
      <c r="S6" s="127">
        <v>1704924</v>
      </c>
      <c r="T6" s="127">
        <v>1714042</v>
      </c>
      <c r="U6" s="127">
        <v>1727733</v>
      </c>
      <c r="V6" s="127">
        <v>1743113</v>
      </c>
      <c r="W6" s="127">
        <v>1761683</v>
      </c>
      <c r="X6" s="127">
        <v>1779152</v>
      </c>
      <c r="Y6" s="127">
        <v>1793333</v>
      </c>
      <c r="Z6" s="127">
        <v>1804833</v>
      </c>
      <c r="AA6" s="127">
        <v>1814318</v>
      </c>
      <c r="AB6" s="127">
        <v>1823634</v>
      </c>
      <c r="AC6" s="127">
        <v>1829725</v>
      </c>
      <c r="AD6" s="127">
        <v>1840498</v>
      </c>
      <c r="AE6" s="127">
        <v>1851621</v>
      </c>
      <c r="AF6" s="128">
        <v>1862137</v>
      </c>
      <c r="AG6" s="128">
        <v>1870834</v>
      </c>
    </row>
    <row r="7" spans="1:33" s="22" customFormat="1" ht="18.75" x14ac:dyDescent="0.25">
      <c r="A7" s="110" t="s">
        <v>21</v>
      </c>
      <c r="B7" s="111"/>
      <c r="C7" s="111"/>
      <c r="D7" s="111" t="s">
        <v>326</v>
      </c>
      <c r="E7" s="112"/>
      <c r="F7" s="341">
        <f>F5/F6*1000000</f>
        <v>1165.8243879596464</v>
      </c>
      <c r="G7" s="341"/>
      <c r="H7" s="341"/>
      <c r="I7" s="341"/>
      <c r="J7" s="341"/>
      <c r="K7" s="341">
        <f>K5/K6*1000000</f>
        <v>1232.339580769074</v>
      </c>
      <c r="L7" s="341"/>
      <c r="M7" s="341"/>
      <c r="N7" s="341">
        <f>N5/N6*1000000</f>
        <v>1257.134057562926</v>
      </c>
      <c r="O7" s="341">
        <f>O5/O6*1000000</f>
        <v>1254.5425246527004</v>
      </c>
      <c r="P7" s="341">
        <f>P5/P6*1000000</f>
        <v>1254.5226174964221</v>
      </c>
      <c r="Q7" s="341">
        <f>Q5/Q6*1000000</f>
        <v>1241.942390868667</v>
      </c>
      <c r="R7" s="341">
        <f t="shared" ref="R7:AC7" si="0">R5/R6*1000000</f>
        <v>1227.8361140144432</v>
      </c>
      <c r="S7" s="341">
        <f t="shared" si="0"/>
        <v>1204.5747046501792</v>
      </c>
      <c r="T7" s="341">
        <f t="shared" si="0"/>
        <v>1189.4633541484739</v>
      </c>
      <c r="U7" s="341">
        <f t="shared" si="0"/>
        <v>1157.9065960756891</v>
      </c>
      <c r="V7" s="341">
        <f t="shared" si="0"/>
        <v>1124.5004808070976</v>
      </c>
      <c r="W7" s="341">
        <f t="shared" si="0"/>
        <v>1092.7422573491081</v>
      </c>
      <c r="X7" s="341">
        <f t="shared" si="0"/>
        <v>1020.5192458970226</v>
      </c>
      <c r="Y7" s="341">
        <f t="shared" si="0"/>
        <v>894.34578169412657</v>
      </c>
      <c r="Z7" s="341">
        <f t="shared" si="0"/>
        <v>727.79554186893324</v>
      </c>
      <c r="AA7" s="341">
        <f t="shared" si="0"/>
        <v>691.98804112012226</v>
      </c>
      <c r="AB7" s="341">
        <f t="shared" si="0"/>
        <v>643.33999747077155</v>
      </c>
      <c r="AC7" s="341">
        <f t="shared" si="0"/>
        <v>581.49793452972528</v>
      </c>
      <c r="AD7" s="341">
        <f>AD5/AD6*1000000</f>
        <v>397.13583037037296</v>
      </c>
      <c r="AE7" s="341">
        <f>AE5/AE6*1000000</f>
        <v>435.8312990866508</v>
      </c>
      <c r="AF7" s="341">
        <f>AF5/AF6*1000000</f>
        <v>426.00875297903445</v>
      </c>
      <c r="AG7" s="341">
        <f>AG5/AG6*1000000</f>
        <v>429.96534966816688</v>
      </c>
    </row>
    <row r="8" spans="1:33" s="22" customFormat="1" x14ac:dyDescent="0.25">
      <c r="A8" s="338"/>
      <c r="B8" s="69"/>
      <c r="C8" s="339"/>
      <c r="D8" s="339"/>
      <c r="E8" s="339"/>
      <c r="F8" s="42"/>
      <c r="G8" s="42"/>
      <c r="H8" s="42"/>
      <c r="I8" s="42"/>
      <c r="J8" s="42"/>
      <c r="K8" s="42"/>
      <c r="L8" s="42"/>
      <c r="M8" s="42"/>
      <c r="N8" s="42"/>
      <c r="O8" s="42"/>
      <c r="P8" s="42"/>
      <c r="Q8" s="42"/>
      <c r="R8" s="42"/>
      <c r="S8" s="42"/>
      <c r="T8" s="42"/>
      <c r="U8" s="42"/>
      <c r="V8" s="42"/>
      <c r="W8" s="42"/>
      <c r="X8" s="42"/>
      <c r="Y8" s="42"/>
      <c r="Z8" s="42"/>
    </row>
    <row r="9" spans="1:33" x14ac:dyDescent="0.25">
      <c r="A9" s="362" t="s">
        <v>247</v>
      </c>
      <c r="B9" s="362"/>
      <c r="C9" s="362"/>
      <c r="D9" s="362"/>
      <c r="E9" s="362"/>
      <c r="F9" s="362"/>
      <c r="G9" s="362"/>
      <c r="H9" s="362"/>
      <c r="I9" s="362"/>
      <c r="J9" s="362"/>
    </row>
    <row r="10" spans="1:33" x14ac:dyDescent="0.25">
      <c r="A10" s="363" t="s">
        <v>290</v>
      </c>
      <c r="B10" s="363"/>
      <c r="C10" s="363"/>
      <c r="D10" s="363"/>
      <c r="E10" s="363"/>
      <c r="F10" s="363"/>
      <c r="G10" s="363"/>
      <c r="H10" s="363"/>
      <c r="I10" s="363"/>
      <c r="J10" s="363"/>
    </row>
    <row r="11" spans="1:33" x14ac:dyDescent="0.25">
      <c r="A11" s="368" t="s">
        <v>83</v>
      </c>
      <c r="B11" s="368"/>
      <c r="C11" s="368"/>
      <c r="D11" s="368"/>
      <c r="E11" s="368"/>
      <c r="F11" s="368"/>
      <c r="G11" s="368"/>
      <c r="H11" s="368"/>
      <c r="I11" s="368"/>
      <c r="J11" s="368"/>
    </row>
    <row r="12" spans="1:33" x14ac:dyDescent="0.25">
      <c r="A12" s="365" t="s">
        <v>264</v>
      </c>
      <c r="B12" s="365"/>
      <c r="C12" s="365"/>
      <c r="D12" s="365"/>
      <c r="E12" s="365"/>
      <c r="F12" s="365"/>
      <c r="G12" s="365"/>
      <c r="H12" s="365"/>
      <c r="I12" s="365"/>
      <c r="J12" s="365"/>
    </row>
    <row r="13" spans="1:33" x14ac:dyDescent="0.25">
      <c r="A13" s="8"/>
    </row>
    <row r="14" spans="1:33" s="23" customFormat="1" x14ac:dyDescent="0.25">
      <c r="A14" s="362" t="s">
        <v>226</v>
      </c>
      <c r="B14" s="362"/>
      <c r="C14" s="362"/>
      <c r="D14" s="362"/>
      <c r="E14" s="362"/>
      <c r="F14" s="362"/>
      <c r="G14" s="362"/>
      <c r="H14" s="362"/>
      <c r="I14" s="362"/>
      <c r="J14" s="362"/>
      <c r="K14" s="362"/>
      <c r="L14" s="362"/>
    </row>
    <row r="15" spans="1:33" x14ac:dyDescent="0.25">
      <c r="A15" s="24"/>
    </row>
    <row r="18" spans="6:17" x14ac:dyDescent="0.25">
      <c r="F18" s="76"/>
      <c r="G18" s="76"/>
      <c r="H18" s="76"/>
      <c r="I18" s="76"/>
      <c r="J18" s="76"/>
      <c r="K18" s="76"/>
      <c r="L18" s="76"/>
      <c r="M18" s="76"/>
      <c r="N18" s="76"/>
      <c r="O18" s="76"/>
      <c r="P18" s="76"/>
      <c r="Q18" s="76"/>
    </row>
    <row r="19" spans="6:17" x14ac:dyDescent="0.25">
      <c r="F19" s="76"/>
      <c r="G19" s="76"/>
      <c r="H19" s="76"/>
      <c r="I19" s="76"/>
      <c r="J19" s="76"/>
      <c r="K19" s="76"/>
      <c r="L19" s="76"/>
      <c r="M19" s="76"/>
      <c r="N19" s="76"/>
      <c r="O19" s="76"/>
      <c r="P19" s="76"/>
      <c r="Q19" s="76"/>
    </row>
    <row r="20" spans="6:17" x14ac:dyDescent="0.25">
      <c r="F20" s="76"/>
      <c r="G20" s="76"/>
      <c r="H20" s="76"/>
      <c r="I20" s="19"/>
      <c r="J20" s="19"/>
      <c r="K20" s="19"/>
      <c r="L20" s="19"/>
      <c r="M20" s="19"/>
      <c r="N20" s="19"/>
      <c r="O20" s="19"/>
      <c r="P20" s="19"/>
      <c r="Q20" s="19"/>
    </row>
    <row r="21" spans="6:17" x14ac:dyDescent="0.25">
      <c r="G21" s="23"/>
      <c r="H21" s="23"/>
      <c r="I21" s="23"/>
      <c r="J21" s="23"/>
      <c r="K21" s="23"/>
      <c r="L21" s="23"/>
      <c r="M21" s="23"/>
      <c r="N21" s="23"/>
      <c r="O21" s="23"/>
      <c r="P21" s="23"/>
      <c r="Q21" s="23"/>
    </row>
    <row r="22" spans="6:17" x14ac:dyDescent="0.25">
      <c r="G22" s="23"/>
      <c r="H22" s="23"/>
      <c r="I22" s="23"/>
      <c r="J22" s="23"/>
      <c r="K22" s="23"/>
      <c r="L22" s="23"/>
      <c r="M22" s="23"/>
      <c r="N22" s="23"/>
      <c r="O22" s="23"/>
      <c r="P22" s="23"/>
      <c r="Q22" s="23"/>
    </row>
    <row r="23" spans="6:17" x14ac:dyDescent="0.25">
      <c r="G23" s="23"/>
      <c r="H23" s="23"/>
      <c r="I23" s="23"/>
      <c r="J23" s="23"/>
      <c r="K23" s="23"/>
      <c r="L23" s="23"/>
      <c r="M23" s="23"/>
      <c r="N23" s="23"/>
      <c r="O23" s="23"/>
      <c r="P23" s="23"/>
      <c r="Q23" s="23"/>
    </row>
  </sheetData>
  <mergeCells count="5">
    <mergeCell ref="A14:L14"/>
    <mergeCell ref="A12:J12"/>
    <mergeCell ref="A11:J11"/>
    <mergeCell ref="A10:J10"/>
    <mergeCell ref="A9:J9"/>
  </mergeCells>
  <hyperlinks>
    <hyperlink ref="A12" r:id="rId1"/>
    <hyperlink ref="A10" r:id="rId2"/>
  </hyperlinks>
  <pageMargins left="0.25" right="0.25" top="0.75" bottom="0.75" header="0.3" footer="0.3"/>
  <pageSetup paperSize="9" scale="49" orientation="landscape"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7"/>
  <sheetViews>
    <sheetView showGridLines="0" zoomScaleNormal="100" workbookViewId="0"/>
  </sheetViews>
  <sheetFormatPr defaultColWidth="11.42578125" defaultRowHeight="15" x14ac:dyDescent="0.25"/>
  <cols>
    <col min="17" max="17" width="11.5703125" customWidth="1"/>
  </cols>
  <sheetData>
    <row r="1" spans="1:19" s="23" customFormat="1" ht="15.75" x14ac:dyDescent="0.25">
      <c r="A1" s="101" t="s">
        <v>328</v>
      </c>
    </row>
    <row r="2" spans="1:19" s="22" customFormat="1" ht="15.75" x14ac:dyDescent="0.25">
      <c r="A2" s="101" t="s">
        <v>200</v>
      </c>
    </row>
    <row r="3" spans="1:19" s="22" customFormat="1" x14ac:dyDescent="0.25">
      <c r="A3" s="22" t="s">
        <v>245</v>
      </c>
    </row>
    <row r="4" spans="1:19" s="22" customFormat="1" ht="15.75" x14ac:dyDescent="0.25">
      <c r="A4" s="342"/>
      <c r="B4" s="343"/>
      <c r="C4" s="343"/>
      <c r="D4" s="343"/>
      <c r="E4" s="344"/>
      <c r="F4" s="340" t="s">
        <v>20</v>
      </c>
      <c r="G4" s="124" t="s">
        <v>14</v>
      </c>
      <c r="H4" s="124" t="s">
        <v>15</v>
      </c>
      <c r="I4" s="124" t="s">
        <v>16</v>
      </c>
      <c r="J4" s="124" t="s">
        <v>17</v>
      </c>
      <c r="K4" s="124" t="s">
        <v>7</v>
      </c>
      <c r="L4" s="124" t="s">
        <v>8</v>
      </c>
      <c r="M4" s="124" t="s">
        <v>9</v>
      </c>
      <c r="N4" s="124" t="s">
        <v>18</v>
      </c>
      <c r="O4" s="124" t="s">
        <v>85</v>
      </c>
      <c r="P4" s="124" t="s">
        <v>203</v>
      </c>
      <c r="Q4" s="124" t="s">
        <v>208</v>
      </c>
      <c r="R4" s="124" t="s">
        <v>236</v>
      </c>
    </row>
    <row r="5" spans="1:19" s="22" customFormat="1" ht="15.75" x14ac:dyDescent="0.25">
      <c r="A5" s="163" t="s">
        <v>22</v>
      </c>
      <c r="B5" s="114"/>
      <c r="C5" s="114"/>
      <c r="D5" s="114"/>
      <c r="E5" s="197"/>
      <c r="F5" s="228" t="s">
        <v>23</v>
      </c>
      <c r="G5" s="172">
        <v>1064090.25</v>
      </c>
      <c r="H5" s="172">
        <v>1061107.5729999999</v>
      </c>
      <c r="I5" s="172">
        <v>1017215.0880000001</v>
      </c>
      <c r="J5" s="172">
        <v>1004020.2129999999</v>
      </c>
      <c r="K5" s="172">
        <v>985175.85100000002</v>
      </c>
      <c r="L5" s="172">
        <v>949491.34299999999</v>
      </c>
      <c r="M5" s="172">
        <v>913546.27499999991</v>
      </c>
      <c r="N5" s="172">
        <v>924412.21600000001</v>
      </c>
      <c r="O5" s="172">
        <v>951422.66400000011</v>
      </c>
      <c r="P5" s="172">
        <v>969156.95500000007</v>
      </c>
      <c r="Q5" s="345">
        <v>985993.77200000011</v>
      </c>
      <c r="R5" s="345">
        <v>977817.19200000004</v>
      </c>
      <c r="S5" s="77"/>
    </row>
    <row r="6" spans="1:19" s="22" customFormat="1" ht="15.75" x14ac:dyDescent="0.25">
      <c r="A6" s="163" t="s">
        <v>24</v>
      </c>
      <c r="B6" s="114"/>
      <c r="C6" s="114"/>
      <c r="D6" s="114"/>
      <c r="E6" s="197"/>
      <c r="F6" s="228" t="s">
        <v>23</v>
      </c>
      <c r="G6" s="172">
        <v>271730.48699999996</v>
      </c>
      <c r="H6" s="172">
        <v>306241.78200000001</v>
      </c>
      <c r="I6" s="172">
        <v>321457.30799999996</v>
      </c>
      <c r="J6" s="172">
        <v>332391.92099999997</v>
      </c>
      <c r="K6" s="172">
        <v>349928.65600000002</v>
      </c>
      <c r="L6" s="172">
        <v>364320.22499999998</v>
      </c>
      <c r="M6" s="172">
        <v>353961.37099999998</v>
      </c>
      <c r="N6" s="172">
        <v>375682.59400000004</v>
      </c>
      <c r="O6" s="172">
        <v>392961.78399999999</v>
      </c>
      <c r="P6" s="172">
        <v>404732.09600000002</v>
      </c>
      <c r="Q6" s="345">
        <v>432846.56400000001</v>
      </c>
      <c r="R6" s="345">
        <v>464287.04800000007</v>
      </c>
      <c r="S6" s="77"/>
    </row>
    <row r="7" spans="1:19" s="22" customFormat="1" ht="15.75" x14ac:dyDescent="0.25">
      <c r="A7" s="163" t="s">
        <v>104</v>
      </c>
      <c r="B7" s="114"/>
      <c r="C7" s="114"/>
      <c r="D7" s="114"/>
      <c r="E7" s="197"/>
      <c r="F7" s="228" t="s">
        <v>23</v>
      </c>
      <c r="G7" s="172">
        <v>0</v>
      </c>
      <c r="H7" s="172">
        <v>0</v>
      </c>
      <c r="I7" s="172">
        <v>0</v>
      </c>
      <c r="J7" s="172">
        <v>4051.6760000000004</v>
      </c>
      <c r="K7" s="172">
        <v>14074.762000000002</v>
      </c>
      <c r="L7" s="172">
        <v>27589.797000000002</v>
      </c>
      <c r="M7" s="172">
        <v>63043.096999999994</v>
      </c>
      <c r="N7" s="172">
        <v>93381.537000000011</v>
      </c>
      <c r="O7" s="172">
        <v>141835.34699999995</v>
      </c>
      <c r="P7" s="172">
        <v>170912.90699999998</v>
      </c>
      <c r="Q7" s="268">
        <v>182033.96599999999</v>
      </c>
      <c r="R7" s="268">
        <v>179898.55</v>
      </c>
      <c r="S7" s="77"/>
    </row>
    <row r="8" spans="1:19" s="22" customFormat="1" ht="15.75" x14ac:dyDescent="0.25">
      <c r="A8" s="163" t="s">
        <v>25</v>
      </c>
      <c r="B8" s="114"/>
      <c r="C8" s="114"/>
      <c r="D8" s="114"/>
      <c r="E8" s="197"/>
      <c r="F8" s="228" t="s">
        <v>23</v>
      </c>
      <c r="G8" s="172">
        <v>786951.27800000005</v>
      </c>
      <c r="H8" s="172">
        <v>749228.42799999996</v>
      </c>
      <c r="I8" s="172">
        <v>694904.00399999996</v>
      </c>
      <c r="J8" s="172">
        <v>663697.28199999989</v>
      </c>
      <c r="K8" s="172">
        <v>618531.06700000004</v>
      </c>
      <c r="L8" s="172">
        <v>551471.85400000005</v>
      </c>
      <c r="M8" s="172">
        <v>489437.27399999998</v>
      </c>
      <c r="N8" s="172">
        <v>448990.005</v>
      </c>
      <c r="O8" s="172">
        <v>412754.68200000003</v>
      </c>
      <c r="P8" s="172">
        <v>390256.027</v>
      </c>
      <c r="Q8" s="268">
        <v>367483.57199999999</v>
      </c>
      <c r="R8" s="268">
        <v>319211.66999999993</v>
      </c>
      <c r="S8" s="77"/>
    </row>
    <row r="9" spans="1:19" s="23" customFormat="1" x14ac:dyDescent="0.25">
      <c r="A9" s="43"/>
      <c r="B9" s="25"/>
      <c r="C9" s="25"/>
      <c r="D9" s="25"/>
      <c r="E9" s="44"/>
      <c r="F9" s="41"/>
      <c r="G9" s="41"/>
      <c r="H9" s="41"/>
      <c r="I9" s="41"/>
      <c r="J9" s="41"/>
      <c r="K9" s="41"/>
      <c r="L9" s="41"/>
      <c r="M9" s="41"/>
      <c r="N9" s="41"/>
    </row>
    <row r="10" spans="1:19" x14ac:dyDescent="0.25">
      <c r="A10" s="22" t="s">
        <v>211</v>
      </c>
      <c r="R10" s="48"/>
    </row>
    <row r="11" spans="1:19" x14ac:dyDescent="0.25">
      <c r="A11" s="24" t="s">
        <v>210</v>
      </c>
      <c r="R11" s="48"/>
    </row>
    <row r="12" spans="1:19" s="23" customFormat="1" x14ac:dyDescent="0.25">
      <c r="A12" s="24"/>
      <c r="R12" s="48"/>
    </row>
    <row r="13" spans="1:19" x14ac:dyDescent="0.25">
      <c r="A13" s="22" t="s">
        <v>26</v>
      </c>
      <c r="R13" s="48"/>
    </row>
    <row r="14" spans="1:19" x14ac:dyDescent="0.25">
      <c r="A14" s="24"/>
    </row>
    <row r="17" spans="8:17" x14ac:dyDescent="0.25">
      <c r="H17" s="23"/>
      <c r="I17" s="23"/>
      <c r="J17" s="23"/>
      <c r="K17" s="23"/>
      <c r="L17" s="23"/>
      <c r="M17" s="23"/>
      <c r="N17" s="23"/>
      <c r="O17" s="23"/>
      <c r="P17" s="23"/>
      <c r="Q17" s="23"/>
    </row>
  </sheetData>
  <hyperlinks>
    <hyperlink ref="A11" r:id="rId1"/>
  </hyperlinks>
  <pageMargins left="0.25" right="0.25" top="0.75" bottom="0.75" header="0.3" footer="0.3"/>
  <pageSetup paperSize="9" scale="65"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9"/>
  <sheetViews>
    <sheetView showGridLines="0" zoomScaleNormal="100" workbookViewId="0"/>
  </sheetViews>
  <sheetFormatPr defaultColWidth="11.42578125" defaultRowHeight="15" x14ac:dyDescent="0.25"/>
  <cols>
    <col min="1" max="16384" width="11.42578125" style="22"/>
  </cols>
  <sheetData>
    <row r="1" spans="1:24" ht="15.75" x14ac:dyDescent="0.25">
      <c r="A1" s="141" t="s">
        <v>298</v>
      </c>
    </row>
    <row r="2" spans="1:24" ht="18.75" customHeight="1" x14ac:dyDescent="0.25">
      <c r="A2" s="141" t="s">
        <v>158</v>
      </c>
      <c r="B2" s="18"/>
      <c r="C2" s="18"/>
      <c r="H2" s="18"/>
      <c r="I2" s="18"/>
      <c r="J2" s="18"/>
      <c r="K2" s="18"/>
      <c r="L2" s="18"/>
      <c r="M2" s="18"/>
      <c r="N2" s="18"/>
      <c r="R2" s="142"/>
    </row>
    <row r="3" spans="1:24" ht="18.75" customHeight="1" x14ac:dyDescent="0.25">
      <c r="A3" s="33" t="s">
        <v>246</v>
      </c>
      <c r="B3" s="18"/>
      <c r="C3" s="18"/>
      <c r="H3" s="18"/>
      <c r="I3" s="18"/>
      <c r="J3" s="18"/>
      <c r="K3" s="18"/>
      <c r="L3" s="18"/>
      <c r="M3" s="18"/>
      <c r="N3" s="18"/>
    </row>
    <row r="4" spans="1:24" ht="15.75" x14ac:dyDescent="0.25">
      <c r="A4" s="160"/>
      <c r="B4" s="161"/>
      <c r="C4" s="161"/>
      <c r="D4" s="162" t="s">
        <v>20</v>
      </c>
      <c r="E4" s="124">
        <v>2004</v>
      </c>
      <c r="F4" s="124">
        <v>2005</v>
      </c>
      <c r="G4" s="124">
        <v>2006</v>
      </c>
      <c r="H4" s="124">
        <v>2007</v>
      </c>
      <c r="I4" s="124">
        <v>2008</v>
      </c>
      <c r="J4" s="124">
        <v>2009</v>
      </c>
      <c r="K4" s="124">
        <v>2010</v>
      </c>
      <c r="L4" s="124">
        <v>2011</v>
      </c>
      <c r="M4" s="124">
        <v>2012</v>
      </c>
      <c r="N4" s="124">
        <v>2013</v>
      </c>
      <c r="O4" s="124">
        <v>2014</v>
      </c>
      <c r="P4" s="124">
        <v>2015</v>
      </c>
      <c r="Q4" s="124">
        <v>2016</v>
      </c>
      <c r="R4" s="124">
        <v>2017</v>
      </c>
    </row>
    <row r="5" spans="1:24" ht="18.75" x14ac:dyDescent="0.35">
      <c r="A5" s="163" t="s">
        <v>154</v>
      </c>
      <c r="B5" s="114"/>
      <c r="C5" s="114"/>
      <c r="D5" s="164" t="s">
        <v>233</v>
      </c>
      <c r="E5" s="153">
        <v>4878.7367416829529</v>
      </c>
      <c r="F5" s="153">
        <v>5378.7577372080896</v>
      </c>
      <c r="G5" s="153">
        <v>5708.4346778417976</v>
      </c>
      <c r="H5" s="153">
        <v>4641.8512975061039</v>
      </c>
      <c r="I5" s="153">
        <v>4827.330086216517</v>
      </c>
      <c r="J5" s="153">
        <v>3684.4095126553811</v>
      </c>
      <c r="K5" s="153">
        <v>3955.1102968657019</v>
      </c>
      <c r="L5" s="153">
        <v>3742.395936152288</v>
      </c>
      <c r="M5" s="153">
        <v>3871.76339076263</v>
      </c>
      <c r="N5" s="153">
        <v>4069.1561385049672</v>
      </c>
      <c r="O5" s="153">
        <v>3834.4794999022297</v>
      </c>
      <c r="P5" s="153">
        <v>3835.8306526556376</v>
      </c>
      <c r="Q5" s="153">
        <v>4021.1848213721491</v>
      </c>
      <c r="R5" s="153">
        <v>3413.6215277257452</v>
      </c>
    </row>
    <row r="6" spans="1:24" ht="15.75" x14ac:dyDescent="0.25">
      <c r="A6" s="163" t="s">
        <v>155</v>
      </c>
      <c r="B6" s="114"/>
      <c r="C6" s="114"/>
      <c r="D6" s="165" t="s">
        <v>1</v>
      </c>
      <c r="E6" s="154">
        <v>7727.1313215297996</v>
      </c>
      <c r="F6" s="154">
        <v>8265.2081455397256</v>
      </c>
      <c r="G6" s="154">
        <v>8373.5048410712534</v>
      </c>
      <c r="H6" s="155">
        <v>8542.52128704594</v>
      </c>
      <c r="I6" s="155">
        <v>8937.8095703916206</v>
      </c>
      <c r="J6" s="155">
        <v>8644.4120619789574</v>
      </c>
      <c r="K6" s="155">
        <v>8769.2132460880293</v>
      </c>
      <c r="L6" s="155">
        <v>8530.472430121923</v>
      </c>
      <c r="M6" s="155">
        <v>8433.5797473564671</v>
      </c>
      <c r="N6" s="156">
        <v>8348</v>
      </c>
      <c r="O6" s="156">
        <v>8097</v>
      </c>
      <c r="P6" s="156">
        <v>8344</v>
      </c>
      <c r="Q6" s="156">
        <v>8376</v>
      </c>
      <c r="R6" s="156">
        <v>8410</v>
      </c>
    </row>
    <row r="7" spans="1:24" ht="18.75" x14ac:dyDescent="0.35">
      <c r="A7" s="166" t="s">
        <v>156</v>
      </c>
      <c r="B7" s="167"/>
      <c r="C7" s="167"/>
      <c r="D7" s="168" t="s">
        <v>311</v>
      </c>
      <c r="E7" s="157">
        <f t="shared" ref="E7:R7" si="0">E5/E6*1000</f>
        <v>631.37748521104095</v>
      </c>
      <c r="F7" s="157">
        <f t="shared" si="0"/>
        <v>650.77099602273256</v>
      </c>
      <c r="G7" s="157">
        <f t="shared" si="0"/>
        <v>681.72584672578955</v>
      </c>
      <c r="H7" s="157">
        <f t="shared" si="0"/>
        <v>543.38188241276089</v>
      </c>
      <c r="I7" s="157">
        <f t="shared" si="0"/>
        <v>540.102141156382</v>
      </c>
      <c r="J7" s="157">
        <f t="shared" si="0"/>
        <v>426.21863537263084</v>
      </c>
      <c r="K7" s="157">
        <f t="shared" si="0"/>
        <v>451.02225089919983</v>
      </c>
      <c r="L7" s="157">
        <f t="shared" si="0"/>
        <v>438.70910630195885</v>
      </c>
      <c r="M7" s="157">
        <f t="shared" si="0"/>
        <v>459.08896420600598</v>
      </c>
      <c r="N7" s="157">
        <f t="shared" si="0"/>
        <v>487.4408407408921</v>
      </c>
      <c r="O7" s="157">
        <f t="shared" si="0"/>
        <v>473.56792638041617</v>
      </c>
      <c r="P7" s="157">
        <f t="shared" si="0"/>
        <v>459.71124792133719</v>
      </c>
      <c r="Q7" s="158">
        <f t="shared" si="0"/>
        <v>480.08414772828905</v>
      </c>
      <c r="R7" s="158">
        <f t="shared" si="0"/>
        <v>405.90030056191978</v>
      </c>
      <c r="X7" s="143"/>
    </row>
    <row r="8" spans="1:24" s="21" customFormat="1" x14ac:dyDescent="0.25">
      <c r="Q8" s="144"/>
      <c r="X8" s="145"/>
    </row>
    <row r="9" spans="1:24" x14ac:dyDescent="0.25">
      <c r="A9" s="89" t="s">
        <v>247</v>
      </c>
      <c r="B9" s="89"/>
      <c r="C9" s="89"/>
      <c r="D9" s="89"/>
      <c r="E9" s="89"/>
      <c r="F9" s="89"/>
      <c r="G9" s="89"/>
      <c r="H9" s="89"/>
      <c r="I9" s="89"/>
      <c r="J9" s="89"/>
      <c r="L9" s="146"/>
      <c r="X9" s="143"/>
    </row>
    <row r="10" spans="1:24" x14ac:dyDescent="0.25">
      <c r="A10" s="90" t="s">
        <v>290</v>
      </c>
      <c r="B10" s="147"/>
      <c r="C10" s="147"/>
      <c r="D10" s="147"/>
      <c r="E10" s="147"/>
      <c r="F10" s="147"/>
      <c r="G10" s="148"/>
      <c r="L10" s="104"/>
      <c r="X10" s="143"/>
    </row>
    <row r="11" spans="1:24" x14ac:dyDescent="0.25">
      <c r="A11" s="22" t="s">
        <v>225</v>
      </c>
      <c r="B11" s="149"/>
      <c r="C11" s="148"/>
      <c r="D11" s="149"/>
      <c r="E11" s="149"/>
      <c r="F11" s="149"/>
      <c r="G11" s="149"/>
      <c r="L11" s="150"/>
      <c r="R11" s="142"/>
    </row>
    <row r="12" spans="1:24" x14ac:dyDescent="0.25">
      <c r="A12" s="365" t="s">
        <v>248</v>
      </c>
      <c r="B12" s="366"/>
      <c r="C12" s="366"/>
      <c r="D12" s="366"/>
      <c r="E12" s="366"/>
      <c r="F12" s="366"/>
      <c r="G12" s="366"/>
      <c r="H12" s="366"/>
      <c r="I12" s="366"/>
      <c r="J12" s="366"/>
      <c r="K12" s="366"/>
      <c r="L12" s="366"/>
      <c r="M12" s="366"/>
      <c r="N12" s="366"/>
      <c r="O12" s="366"/>
      <c r="P12" s="366"/>
      <c r="Q12" s="366"/>
    </row>
    <row r="13" spans="1:24" x14ac:dyDescent="0.25">
      <c r="A13" s="123"/>
    </row>
    <row r="14" spans="1:24" x14ac:dyDescent="0.25">
      <c r="A14" s="362" t="s">
        <v>226</v>
      </c>
      <c r="B14" s="362"/>
      <c r="C14" s="362"/>
      <c r="D14" s="362"/>
      <c r="E14" s="362"/>
      <c r="F14" s="362"/>
      <c r="G14" s="362"/>
      <c r="H14" s="362"/>
      <c r="I14" s="362"/>
      <c r="J14" s="362"/>
      <c r="K14" s="362"/>
      <c r="L14" s="362"/>
      <c r="M14" s="362"/>
      <c r="N14" s="362"/>
      <c r="O14" s="362"/>
      <c r="P14" s="362"/>
      <c r="Q14" s="362"/>
    </row>
    <row r="15" spans="1:24" s="21" customFormat="1" x14ac:dyDescent="0.25">
      <c r="A15" s="151"/>
    </row>
    <row r="16" spans="1:24" s="21" customFormat="1" x14ac:dyDescent="0.25"/>
    <row r="17" spans="1:14" s="21" customFormat="1" x14ac:dyDescent="0.25">
      <c r="A17" s="47"/>
      <c r="B17" s="47"/>
    </row>
    <row r="18" spans="1:14" s="21" customFormat="1" x14ac:dyDescent="0.25">
      <c r="A18" s="47"/>
      <c r="B18" s="47"/>
    </row>
    <row r="19" spans="1:14" s="21" customFormat="1" x14ac:dyDescent="0.25">
      <c r="A19" s="152"/>
      <c r="B19" s="47"/>
    </row>
    <row r="20" spans="1:14" s="21" customFormat="1" x14ac:dyDescent="0.25">
      <c r="A20" s="47"/>
      <c r="B20" s="47"/>
    </row>
    <row r="21" spans="1:14" s="21" customFormat="1" x14ac:dyDescent="0.25"/>
    <row r="22" spans="1:14" s="21" customFormat="1" x14ac:dyDescent="0.25">
      <c r="A22" s="151"/>
    </row>
    <row r="23" spans="1:14" s="21" customFormat="1" x14ac:dyDescent="0.25"/>
    <row r="24" spans="1:14" s="21" customFormat="1" x14ac:dyDescent="0.25"/>
    <row r="25" spans="1:14" s="21" customFormat="1" x14ac:dyDescent="0.25">
      <c r="H25" s="77"/>
      <c r="I25" s="77"/>
      <c r="J25" s="77"/>
      <c r="K25" s="77"/>
      <c r="L25" s="77"/>
      <c r="M25" s="77"/>
      <c r="N25" s="77"/>
    </row>
    <row r="26" spans="1:14" s="21" customFormat="1" x14ac:dyDescent="0.25">
      <c r="H26" s="77"/>
      <c r="I26" s="77"/>
      <c r="J26" s="77"/>
      <c r="K26" s="77"/>
      <c r="L26" s="77"/>
      <c r="M26" s="77"/>
    </row>
    <row r="27" spans="1:14" s="21" customFormat="1" x14ac:dyDescent="0.25"/>
    <row r="28" spans="1:14" s="21" customFormat="1" x14ac:dyDescent="0.25">
      <c r="A28" s="151"/>
    </row>
    <row r="29" spans="1:14" s="21" customFormat="1" x14ac:dyDescent="0.25"/>
  </sheetData>
  <mergeCells count="2">
    <mergeCell ref="A12:Q12"/>
    <mergeCell ref="A14:Q14"/>
  </mergeCells>
  <hyperlinks>
    <hyperlink ref="A12" r:id="rId1"/>
    <hyperlink ref="A10" r:id="rId2"/>
  </hyperlinks>
  <pageMargins left="0.25" right="0.25" top="0.75" bottom="0.75" header="0.3" footer="0.3"/>
  <pageSetup paperSize="9" scale="65"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6"/>
  <sheetViews>
    <sheetView showGridLines="0" zoomScaleNormal="100" workbookViewId="0"/>
  </sheetViews>
  <sheetFormatPr defaultColWidth="11.42578125" defaultRowHeight="15" x14ac:dyDescent="0.25"/>
  <cols>
    <col min="1" max="16384" width="11.42578125" style="22"/>
  </cols>
  <sheetData>
    <row r="1" spans="1:30" ht="15.75" x14ac:dyDescent="0.25">
      <c r="A1" s="141" t="s">
        <v>299</v>
      </c>
    </row>
    <row r="2" spans="1:30" ht="19.5" customHeight="1" x14ac:dyDescent="0.25">
      <c r="A2" s="141" t="s">
        <v>159</v>
      </c>
      <c r="B2" s="104"/>
      <c r="C2" s="169"/>
      <c r="D2" s="169"/>
      <c r="E2" s="169"/>
      <c r="F2" s="169"/>
      <c r="G2" s="169"/>
      <c r="H2" s="169"/>
      <c r="I2" s="169"/>
      <c r="J2" s="169"/>
      <c r="K2" s="169"/>
      <c r="L2" s="21"/>
    </row>
    <row r="3" spans="1:30" x14ac:dyDescent="0.25">
      <c r="A3" s="33" t="s">
        <v>249</v>
      </c>
      <c r="B3" s="104"/>
      <c r="C3" s="169"/>
      <c r="D3" s="169"/>
      <c r="E3" s="169"/>
      <c r="F3" s="169"/>
      <c r="G3" s="169"/>
      <c r="H3" s="169"/>
      <c r="I3" s="169"/>
      <c r="J3" s="169"/>
      <c r="K3" s="169"/>
      <c r="P3" s="21"/>
      <c r="Q3" s="21"/>
      <c r="S3" s="61"/>
      <c r="T3" s="61"/>
      <c r="U3" s="61"/>
      <c r="V3" s="61"/>
      <c r="W3" s="61"/>
      <c r="X3" s="61"/>
      <c r="Y3" s="61"/>
      <c r="Z3" s="61"/>
      <c r="AA3" s="61"/>
      <c r="AB3" s="61"/>
      <c r="AC3" s="61"/>
      <c r="AD3" s="61"/>
    </row>
    <row r="4" spans="1:30" ht="15.75" x14ac:dyDescent="0.25">
      <c r="A4" s="175" t="s">
        <v>6</v>
      </c>
      <c r="B4" s="176"/>
      <c r="C4" s="177" t="s">
        <v>20</v>
      </c>
      <c r="D4" s="171">
        <v>2004</v>
      </c>
      <c r="E4" s="171">
        <v>2005</v>
      </c>
      <c r="F4" s="171">
        <v>2006</v>
      </c>
      <c r="G4" s="171">
        <v>2007</v>
      </c>
      <c r="H4" s="171">
        <v>2008</v>
      </c>
      <c r="I4" s="171">
        <v>2009</v>
      </c>
      <c r="J4" s="171">
        <v>2010</v>
      </c>
      <c r="K4" s="171">
        <v>2011</v>
      </c>
      <c r="L4" s="171">
        <v>2012</v>
      </c>
      <c r="M4" s="171">
        <v>2013</v>
      </c>
      <c r="N4" s="171">
        <v>2014</v>
      </c>
      <c r="O4" s="171">
        <v>2015</v>
      </c>
      <c r="P4" s="171">
        <v>2016</v>
      </c>
      <c r="Q4" s="171">
        <v>2017</v>
      </c>
    </row>
    <row r="5" spans="1:30" ht="15.75" x14ac:dyDescent="0.25">
      <c r="A5" s="178" t="s">
        <v>2</v>
      </c>
      <c r="B5" s="179"/>
      <c r="C5" s="165" t="s">
        <v>1</v>
      </c>
      <c r="D5" s="172">
        <v>2752.9495778900005</v>
      </c>
      <c r="E5" s="127">
        <v>2488.10422758</v>
      </c>
      <c r="F5" s="127">
        <v>2736.5897128222687</v>
      </c>
      <c r="G5" s="127">
        <v>1887.1967909375312</v>
      </c>
      <c r="H5" s="127">
        <v>2076.9890490231328</v>
      </c>
      <c r="I5" s="127">
        <v>1401.92614327666</v>
      </c>
      <c r="J5" s="127">
        <v>1808</v>
      </c>
      <c r="K5" s="127">
        <v>1407</v>
      </c>
      <c r="L5" s="127">
        <v>2370</v>
      </c>
      <c r="M5" s="173">
        <v>2635</v>
      </c>
      <c r="N5" s="173">
        <v>2199</v>
      </c>
      <c r="O5" s="173">
        <v>2140</v>
      </c>
      <c r="P5" s="156">
        <v>2143</v>
      </c>
      <c r="Q5" s="156">
        <v>1390</v>
      </c>
      <c r="R5" s="144"/>
      <c r="S5" s="144"/>
    </row>
    <row r="6" spans="1:30" ht="15.75" x14ac:dyDescent="0.25">
      <c r="A6" s="178" t="s">
        <v>3</v>
      </c>
      <c r="B6" s="179"/>
      <c r="C6" s="165" t="s">
        <v>1</v>
      </c>
      <c r="D6" s="172">
        <v>387.54835857827243</v>
      </c>
      <c r="E6" s="127">
        <v>366.50370562376798</v>
      </c>
      <c r="F6" s="127">
        <v>321.95867024916549</v>
      </c>
      <c r="G6" s="127">
        <v>197.31184274924669</v>
      </c>
      <c r="H6" s="127">
        <v>369.72015212623364</v>
      </c>
      <c r="I6" s="127">
        <v>111.810097799636</v>
      </c>
      <c r="J6" s="127">
        <v>138</v>
      </c>
      <c r="K6" s="127">
        <v>96</v>
      </c>
      <c r="L6" s="127">
        <v>95</v>
      </c>
      <c r="M6" s="173">
        <v>64</v>
      </c>
      <c r="N6" s="173">
        <v>63</v>
      </c>
      <c r="O6" s="173">
        <v>82</v>
      </c>
      <c r="P6" s="156">
        <v>111</v>
      </c>
      <c r="Q6" s="156">
        <v>98</v>
      </c>
      <c r="R6" s="144"/>
      <c r="S6" s="144"/>
    </row>
    <row r="7" spans="1:30" ht="15.75" x14ac:dyDescent="0.25">
      <c r="A7" s="178" t="s">
        <v>125</v>
      </c>
      <c r="B7" s="179"/>
      <c r="C7" s="165" t="s">
        <v>1</v>
      </c>
      <c r="D7" s="172">
        <v>4119.37246074</v>
      </c>
      <c r="E7" s="127">
        <v>6494.327220581361</v>
      </c>
      <c r="F7" s="127">
        <v>6837.3887068329386</v>
      </c>
      <c r="G7" s="127">
        <v>6611.2087025239998</v>
      </c>
      <c r="H7" s="127">
        <v>6568.3521318071043</v>
      </c>
      <c r="I7" s="127">
        <v>5674.3505924160881</v>
      </c>
      <c r="J7" s="127">
        <v>4884.0865721949167</v>
      </c>
      <c r="K7" s="127">
        <v>5396.6907592464777</v>
      </c>
      <c r="L7" s="127">
        <v>3733</v>
      </c>
      <c r="M7" s="173">
        <v>3559</v>
      </c>
      <c r="N7" s="173">
        <v>3918</v>
      </c>
      <c r="O7" s="173">
        <v>4302</v>
      </c>
      <c r="P7" s="156">
        <v>4595</v>
      </c>
      <c r="Q7" s="156">
        <v>4921</v>
      </c>
      <c r="R7" s="144"/>
      <c r="S7" s="144"/>
    </row>
    <row r="8" spans="1:30" ht="15.75" x14ac:dyDescent="0.25">
      <c r="A8" s="178" t="s">
        <v>4</v>
      </c>
      <c r="B8" s="179"/>
      <c r="C8" s="165" t="s">
        <v>1</v>
      </c>
      <c r="D8" s="172">
        <v>152.6</v>
      </c>
      <c r="E8" s="127">
        <v>271.3</v>
      </c>
      <c r="F8" s="127">
        <v>352</v>
      </c>
      <c r="G8" s="127">
        <v>399.64099999999996</v>
      </c>
      <c r="H8" s="127">
        <v>605.99959779999995</v>
      </c>
      <c r="I8" s="127">
        <v>817.73301413192723</v>
      </c>
      <c r="J8" s="127">
        <v>776</v>
      </c>
      <c r="K8" s="127">
        <v>1105</v>
      </c>
      <c r="L8" s="127">
        <v>1184</v>
      </c>
      <c r="M8" s="173">
        <v>1517</v>
      </c>
      <c r="N8" s="173">
        <v>1699</v>
      </c>
      <c r="O8" s="173">
        <v>2237</v>
      </c>
      <c r="P8" s="156">
        <v>2321</v>
      </c>
      <c r="Q8" s="156">
        <v>3306</v>
      </c>
      <c r="R8" s="144"/>
      <c r="S8" s="144"/>
    </row>
    <row r="9" spans="1:30" ht="15.75" x14ac:dyDescent="0.25">
      <c r="A9" s="175" t="s">
        <v>5</v>
      </c>
      <c r="B9" s="176"/>
      <c r="C9" s="177" t="s">
        <v>1</v>
      </c>
      <c r="D9" s="174">
        <f t="shared" ref="D9:O9" si="0">SUM(D5:D8)</f>
        <v>7412.4703972082734</v>
      </c>
      <c r="E9" s="174">
        <f t="shared" si="0"/>
        <v>9620.2351537851282</v>
      </c>
      <c r="F9" s="174">
        <f t="shared" si="0"/>
        <v>10247.937089904373</v>
      </c>
      <c r="G9" s="174">
        <f t="shared" si="0"/>
        <v>9095.3583362107784</v>
      </c>
      <c r="H9" s="174">
        <f t="shared" si="0"/>
        <v>9621.0609307564719</v>
      </c>
      <c r="I9" s="174">
        <f t="shared" si="0"/>
        <v>8005.8198476243115</v>
      </c>
      <c r="J9" s="174">
        <f t="shared" si="0"/>
        <v>7606.0865721949167</v>
      </c>
      <c r="K9" s="174">
        <f t="shared" si="0"/>
        <v>8004.6907592464777</v>
      </c>
      <c r="L9" s="174">
        <f t="shared" si="0"/>
        <v>7382</v>
      </c>
      <c r="M9" s="174">
        <f t="shared" si="0"/>
        <v>7775</v>
      </c>
      <c r="N9" s="174">
        <f t="shared" si="0"/>
        <v>7879</v>
      </c>
      <c r="O9" s="174">
        <f t="shared" si="0"/>
        <v>8761</v>
      </c>
      <c r="P9" s="174">
        <f>SUM(P5:P8)</f>
        <v>9170</v>
      </c>
      <c r="Q9" s="174">
        <f>SUM(Q5:Q8)</f>
        <v>9715</v>
      </c>
    </row>
    <row r="10" spans="1:30" x14ac:dyDescent="0.25">
      <c r="A10" s="47"/>
      <c r="D10" s="170"/>
      <c r="E10" s="170"/>
      <c r="F10" s="170"/>
      <c r="G10" s="170"/>
      <c r="H10" s="170"/>
      <c r="I10" s="170"/>
      <c r="J10" s="170"/>
      <c r="K10" s="170"/>
      <c r="L10" s="170"/>
      <c r="M10" s="170"/>
      <c r="N10" s="170"/>
      <c r="O10" s="170"/>
      <c r="P10" s="170"/>
    </row>
    <row r="11" spans="1:30" x14ac:dyDescent="0.25">
      <c r="A11" s="368" t="s">
        <v>225</v>
      </c>
      <c r="B11" s="368"/>
      <c r="C11" s="368"/>
      <c r="D11" s="368"/>
      <c r="E11" s="368"/>
      <c r="F11" s="368"/>
      <c r="G11" s="368"/>
      <c r="H11" s="368"/>
      <c r="I11" s="368"/>
      <c r="J11" s="368"/>
      <c r="K11" s="368"/>
      <c r="L11" s="368"/>
      <c r="M11" s="368"/>
      <c r="N11" s="368"/>
      <c r="O11" s="368"/>
      <c r="P11" s="368"/>
    </row>
    <row r="12" spans="1:30" x14ac:dyDescent="0.25">
      <c r="A12" s="365" t="s">
        <v>248</v>
      </c>
      <c r="B12" s="368"/>
      <c r="C12" s="368"/>
      <c r="D12" s="368"/>
      <c r="E12" s="368"/>
      <c r="F12" s="368"/>
      <c r="G12" s="368"/>
      <c r="H12" s="368"/>
      <c r="I12" s="368"/>
      <c r="J12" s="368"/>
      <c r="K12" s="368"/>
      <c r="L12" s="368"/>
      <c r="M12" s="368"/>
      <c r="N12" s="368"/>
      <c r="O12" s="368"/>
      <c r="P12" s="368"/>
    </row>
    <row r="13" spans="1:30" x14ac:dyDescent="0.25">
      <c r="A13" s="47"/>
    </row>
    <row r="14" spans="1:30" x14ac:dyDescent="0.25">
      <c r="A14" s="369" t="s">
        <v>111</v>
      </c>
      <c r="B14" s="369"/>
      <c r="C14" s="369"/>
      <c r="D14" s="369"/>
      <c r="E14" s="369"/>
      <c r="F14" s="369"/>
      <c r="G14" s="369"/>
      <c r="H14" s="369"/>
      <c r="I14" s="369"/>
      <c r="J14" s="369"/>
      <c r="K14" s="369"/>
      <c r="L14" s="369"/>
      <c r="M14" s="369"/>
      <c r="N14" s="369"/>
      <c r="O14" s="369"/>
      <c r="P14" s="369"/>
    </row>
    <row r="15" spans="1:30" x14ac:dyDescent="0.25">
      <c r="A15" s="369" t="s">
        <v>157</v>
      </c>
      <c r="B15" s="369"/>
      <c r="C15" s="369"/>
      <c r="D15" s="369"/>
      <c r="E15" s="369"/>
      <c r="F15" s="369"/>
      <c r="G15" s="369"/>
      <c r="H15" s="369"/>
      <c r="I15" s="369"/>
      <c r="J15" s="369"/>
      <c r="K15" s="369"/>
      <c r="L15" s="369"/>
      <c r="M15" s="369"/>
      <c r="N15" s="369"/>
      <c r="O15" s="369"/>
      <c r="P15" s="369"/>
    </row>
    <row r="16" spans="1:30" x14ac:dyDescent="0.25">
      <c r="A16" s="367"/>
      <c r="B16" s="367"/>
      <c r="C16" s="367"/>
      <c r="D16" s="367"/>
      <c r="E16" s="367"/>
    </row>
    <row r="17" spans="1:27" x14ac:dyDescent="0.25">
      <c r="D17" s="61"/>
      <c r="E17" s="61"/>
      <c r="F17" s="61"/>
      <c r="G17" s="61"/>
      <c r="H17" s="61"/>
      <c r="I17" s="61"/>
      <c r="J17" s="61"/>
      <c r="K17" s="61"/>
      <c r="L17" s="61"/>
      <c r="M17" s="61"/>
      <c r="N17" s="61"/>
      <c r="O17" s="61"/>
    </row>
    <row r="19" spans="1:27" x14ac:dyDescent="0.25">
      <c r="D19" s="61"/>
      <c r="E19" s="61"/>
      <c r="F19" s="61"/>
      <c r="G19" s="61"/>
      <c r="H19" s="61"/>
      <c r="I19" s="61"/>
      <c r="J19" s="61"/>
      <c r="K19" s="61"/>
      <c r="L19" s="61"/>
      <c r="M19" s="61"/>
      <c r="N19" s="61"/>
      <c r="O19" s="61"/>
    </row>
    <row r="21" spans="1:27" x14ac:dyDescent="0.25">
      <c r="D21" s="61"/>
      <c r="E21" s="61"/>
      <c r="F21" s="61"/>
      <c r="G21" s="61"/>
      <c r="H21" s="61"/>
      <c r="I21" s="61"/>
      <c r="J21" s="61"/>
      <c r="K21" s="61"/>
      <c r="L21" s="61"/>
      <c r="M21" s="61"/>
      <c r="N21" s="61"/>
      <c r="O21" s="61"/>
    </row>
    <row r="22" spans="1:27" x14ac:dyDescent="0.25">
      <c r="A22" s="61"/>
      <c r="G22" s="61"/>
      <c r="K22" s="61"/>
      <c r="L22" s="61"/>
      <c r="M22" s="61"/>
      <c r="N22" s="61"/>
      <c r="O22" s="61"/>
      <c r="S22" s="61"/>
      <c r="T22" s="61"/>
      <c r="U22" s="61"/>
      <c r="V22" s="61"/>
      <c r="W22" s="61"/>
      <c r="X22" s="61"/>
      <c r="Y22" s="61"/>
      <c r="Z22" s="61"/>
      <c r="AA22" s="61"/>
    </row>
    <row r="23" spans="1:27" x14ac:dyDescent="0.25">
      <c r="A23" s="61"/>
      <c r="D23" s="61"/>
      <c r="E23" s="61"/>
      <c r="F23" s="61"/>
      <c r="G23" s="61"/>
      <c r="H23" s="61"/>
      <c r="I23" s="61"/>
      <c r="J23" s="61"/>
      <c r="K23" s="61"/>
      <c r="L23" s="61"/>
      <c r="M23" s="61"/>
      <c r="N23" s="61"/>
      <c r="O23" s="61"/>
      <c r="S23" s="61"/>
      <c r="T23" s="61"/>
      <c r="U23" s="61"/>
      <c r="V23" s="61"/>
      <c r="W23" s="61"/>
      <c r="X23" s="61"/>
      <c r="Y23" s="61"/>
      <c r="Z23" s="61"/>
      <c r="AA23" s="61"/>
    </row>
    <row r="24" spans="1:27" x14ac:dyDescent="0.25">
      <c r="D24" s="61"/>
      <c r="E24" s="61"/>
      <c r="F24" s="61"/>
      <c r="G24" s="61"/>
      <c r="H24" s="61"/>
      <c r="I24" s="61"/>
      <c r="J24" s="61"/>
      <c r="K24" s="61"/>
      <c r="L24" s="61"/>
      <c r="M24" s="61"/>
      <c r="N24" s="61"/>
      <c r="O24" s="61"/>
    </row>
    <row r="25" spans="1:27" x14ac:dyDescent="0.25">
      <c r="D25" s="61"/>
      <c r="E25" s="61"/>
      <c r="F25" s="61"/>
      <c r="G25" s="61"/>
      <c r="H25" s="61"/>
      <c r="I25" s="61"/>
      <c r="J25" s="61"/>
      <c r="K25" s="61"/>
      <c r="L25" s="61"/>
      <c r="M25" s="61"/>
      <c r="N25" s="61"/>
      <c r="O25" s="61"/>
    </row>
    <row r="26" spans="1:27" x14ac:dyDescent="0.25">
      <c r="D26" s="61"/>
      <c r="E26" s="61"/>
      <c r="F26" s="61"/>
      <c r="G26" s="61"/>
      <c r="H26" s="61"/>
      <c r="I26" s="61"/>
      <c r="J26" s="61"/>
      <c r="K26" s="61"/>
      <c r="L26" s="61"/>
      <c r="M26" s="61"/>
      <c r="N26" s="61"/>
      <c r="O26" s="61"/>
    </row>
  </sheetData>
  <mergeCells count="5">
    <mergeCell ref="A16:E16"/>
    <mergeCell ref="A11:P11"/>
    <mergeCell ref="A12:P12"/>
    <mergeCell ref="A15:P15"/>
    <mergeCell ref="A14:P14"/>
  </mergeCells>
  <hyperlinks>
    <hyperlink ref="A12" r:id="rId1"/>
  </hyperlinks>
  <pageMargins left="0.25" right="0.25" top="0.75" bottom="0.75" header="0.3" footer="0.3"/>
  <pageSetup paperSize="9" scale="69" orientation="landscape" r:id="rId2"/>
  <ignoredErrors>
    <ignoredError sqref="D9 E9:Q9" formulaRange="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5"/>
  <sheetViews>
    <sheetView showGridLines="0" zoomScaleNormal="100" workbookViewId="0"/>
  </sheetViews>
  <sheetFormatPr defaultColWidth="11.42578125" defaultRowHeight="15" x14ac:dyDescent="0.25"/>
  <cols>
    <col min="1" max="1" width="11.42578125" style="22" customWidth="1"/>
    <col min="2" max="3" width="11.42578125" style="22"/>
    <col min="4" max="4" width="13.28515625" style="22" customWidth="1"/>
    <col min="5" max="16384" width="11.42578125" style="22"/>
  </cols>
  <sheetData>
    <row r="1" spans="1:23" ht="15.75" x14ac:dyDescent="0.25">
      <c r="A1" s="101" t="s">
        <v>301</v>
      </c>
    </row>
    <row r="2" spans="1:23" ht="15.75" x14ac:dyDescent="0.25">
      <c r="A2" s="101" t="s">
        <v>160</v>
      </c>
      <c r="O2" s="180"/>
    </row>
    <row r="3" spans="1:23" x14ac:dyDescent="0.25">
      <c r="A3" s="22" t="s">
        <v>250</v>
      </c>
    </row>
    <row r="4" spans="1:23" ht="15.75" x14ac:dyDescent="0.25">
      <c r="A4" s="175"/>
      <c r="B4" s="176"/>
      <c r="C4" s="176"/>
      <c r="D4" s="177" t="s">
        <v>20</v>
      </c>
      <c r="E4" s="185">
        <v>2008</v>
      </c>
      <c r="F4" s="185">
        <v>2009</v>
      </c>
      <c r="G4" s="185">
        <v>2010</v>
      </c>
      <c r="H4" s="185">
        <v>2011</v>
      </c>
      <c r="I4" s="185">
        <v>2012</v>
      </c>
      <c r="J4" s="171">
        <v>2013</v>
      </c>
      <c r="K4" s="171">
        <v>2014</v>
      </c>
      <c r="L4" s="171">
        <v>2015</v>
      </c>
      <c r="M4" s="185">
        <v>2016</v>
      </c>
      <c r="N4" s="185">
        <v>2017</v>
      </c>
    </row>
    <row r="5" spans="1:23" ht="18.75" x14ac:dyDescent="0.25">
      <c r="A5" s="117" t="s">
        <v>94</v>
      </c>
      <c r="B5" s="119"/>
      <c r="C5" s="119"/>
      <c r="D5" s="116" t="s">
        <v>233</v>
      </c>
      <c r="E5" s="186">
        <v>2750.0908770429314</v>
      </c>
      <c r="F5" s="186">
        <v>2776.4413743559867</v>
      </c>
      <c r="G5" s="186">
        <v>3161.799970374997</v>
      </c>
      <c r="H5" s="186">
        <v>2573.2433833932137</v>
      </c>
      <c r="I5" s="186">
        <v>2622.7087736455674</v>
      </c>
      <c r="J5" s="127">
        <v>2829.1912666652856</v>
      </c>
      <c r="K5" s="127">
        <v>2488.5409617533628</v>
      </c>
      <c r="L5" s="127">
        <v>2574.0976757825765</v>
      </c>
      <c r="M5" s="127">
        <v>2700.420536303247</v>
      </c>
      <c r="N5" s="127">
        <v>2645.136895098507</v>
      </c>
    </row>
    <row r="6" spans="1:23" ht="15.75" x14ac:dyDescent="0.25">
      <c r="A6" s="188" t="s">
        <v>92</v>
      </c>
      <c r="B6" s="189"/>
      <c r="C6" s="189"/>
      <c r="D6" s="116" t="s">
        <v>300</v>
      </c>
      <c r="E6" s="186">
        <v>728341</v>
      </c>
      <c r="F6" s="186">
        <v>740098</v>
      </c>
      <c r="G6" s="186">
        <v>750349</v>
      </c>
      <c r="H6" s="186">
        <v>756647</v>
      </c>
      <c r="I6" s="186">
        <v>758520</v>
      </c>
      <c r="J6" s="127">
        <v>762345</v>
      </c>
      <c r="K6" s="127">
        <v>767378</v>
      </c>
      <c r="L6" s="173">
        <v>771133</v>
      </c>
      <c r="M6" s="156">
        <v>776526</v>
      </c>
      <c r="N6" s="156">
        <v>783272</v>
      </c>
      <c r="O6" s="61"/>
      <c r="P6" s="61"/>
      <c r="Q6" s="61"/>
      <c r="R6" s="61"/>
      <c r="S6" s="61"/>
      <c r="T6" s="61"/>
      <c r="U6" s="61"/>
      <c r="V6" s="61"/>
      <c r="W6" s="61"/>
    </row>
    <row r="7" spans="1:23" ht="18.75" x14ac:dyDescent="0.25">
      <c r="A7" s="140" t="s">
        <v>95</v>
      </c>
      <c r="B7" s="176"/>
      <c r="C7" s="176"/>
      <c r="D7" s="177" t="s">
        <v>312</v>
      </c>
      <c r="E7" s="187">
        <f>1000*E5/E6</f>
        <v>3.775828735500173</v>
      </c>
      <c r="F7" s="187">
        <f t="shared" ref="F7:K7" si="0">1000*F5/F6</f>
        <v>3.7514509894040882</v>
      </c>
      <c r="G7" s="187">
        <f t="shared" si="0"/>
        <v>4.2137724850369587</v>
      </c>
      <c r="H7" s="187">
        <f t="shared" si="0"/>
        <v>3.4008505728473297</v>
      </c>
      <c r="I7" s="187">
        <f t="shared" si="0"/>
        <v>3.4576659463765851</v>
      </c>
      <c r="J7" s="187">
        <f t="shared" si="0"/>
        <v>3.7111691775577795</v>
      </c>
      <c r="K7" s="187">
        <f t="shared" si="0"/>
        <v>3.2429141332607436</v>
      </c>
      <c r="L7" s="187">
        <f>1000*L5/L6</f>
        <v>3.3380722596265193</v>
      </c>
      <c r="M7" s="187">
        <f>1000*M5/M6</f>
        <v>3.4775661552906754</v>
      </c>
      <c r="N7" s="187">
        <f>1000*N5/N6</f>
        <v>3.3770349190300522</v>
      </c>
      <c r="P7" s="142"/>
      <c r="Q7" s="142"/>
    </row>
    <row r="8" spans="1:23" ht="15.75" x14ac:dyDescent="0.25">
      <c r="A8" s="55"/>
      <c r="B8" s="54"/>
      <c r="C8" s="181"/>
      <c r="D8" s="181"/>
      <c r="E8" s="181"/>
      <c r="F8" s="181"/>
      <c r="G8" s="181"/>
      <c r="H8" s="181"/>
      <c r="I8" s="182"/>
      <c r="J8" s="60"/>
      <c r="K8" s="60"/>
      <c r="L8" s="183"/>
      <c r="N8" s="184"/>
      <c r="O8" s="184"/>
      <c r="P8" s="184"/>
      <c r="Q8" s="184"/>
      <c r="R8" s="184"/>
      <c r="S8" s="184"/>
      <c r="T8" s="184"/>
      <c r="U8" s="184"/>
      <c r="V8" s="184"/>
    </row>
    <row r="9" spans="1:23" x14ac:dyDescent="0.25">
      <c r="A9" s="362" t="s">
        <v>247</v>
      </c>
      <c r="B9" s="362"/>
      <c r="C9" s="362"/>
      <c r="D9" s="362"/>
      <c r="E9" s="362"/>
      <c r="F9" s="362"/>
      <c r="G9" s="362"/>
      <c r="H9" s="362"/>
      <c r="I9" s="362"/>
      <c r="J9" s="362"/>
      <c r="K9" s="362"/>
      <c r="L9" s="362"/>
      <c r="M9" s="362"/>
    </row>
    <row r="10" spans="1:23" x14ac:dyDescent="0.25">
      <c r="A10" s="363" t="s">
        <v>290</v>
      </c>
      <c r="B10" s="364"/>
      <c r="C10" s="364"/>
      <c r="D10" s="364"/>
      <c r="E10" s="364"/>
      <c r="F10" s="364"/>
      <c r="G10" s="364"/>
      <c r="H10" s="364"/>
      <c r="I10" s="364"/>
      <c r="J10" s="364"/>
      <c r="K10" s="364"/>
      <c r="L10" s="364"/>
      <c r="M10" s="364"/>
    </row>
    <row r="11" spans="1:23" x14ac:dyDescent="0.25">
      <c r="A11" s="368" t="s">
        <v>93</v>
      </c>
      <c r="B11" s="368"/>
      <c r="C11" s="368"/>
      <c r="D11" s="368"/>
      <c r="E11" s="368"/>
      <c r="F11" s="368"/>
      <c r="G11" s="368"/>
      <c r="H11" s="368"/>
      <c r="I11" s="368"/>
      <c r="J11" s="368"/>
      <c r="K11" s="368"/>
      <c r="L11" s="368"/>
      <c r="M11" s="368"/>
    </row>
    <row r="12" spans="1:23" x14ac:dyDescent="0.25">
      <c r="A12" s="365" t="s">
        <v>202</v>
      </c>
      <c r="B12" s="366"/>
      <c r="C12" s="366"/>
      <c r="D12" s="366"/>
      <c r="E12" s="366"/>
      <c r="F12" s="366"/>
      <c r="G12" s="366"/>
      <c r="H12" s="366"/>
      <c r="I12" s="366"/>
      <c r="J12" s="366"/>
      <c r="K12" s="366"/>
      <c r="L12" s="366"/>
      <c r="M12" s="366"/>
    </row>
    <row r="14" spans="1:23" x14ac:dyDescent="0.25">
      <c r="A14" s="368" t="s">
        <v>114</v>
      </c>
      <c r="B14" s="368"/>
      <c r="C14" s="368"/>
      <c r="D14" s="368"/>
      <c r="E14" s="368"/>
      <c r="F14" s="368"/>
      <c r="G14" s="368"/>
      <c r="H14" s="368"/>
      <c r="I14" s="368"/>
      <c r="J14" s="368"/>
      <c r="K14" s="368"/>
      <c r="L14" s="368"/>
      <c r="M14" s="368"/>
    </row>
    <row r="15" spans="1:23" x14ac:dyDescent="0.25">
      <c r="A15" s="362" t="s">
        <v>226</v>
      </c>
      <c r="B15" s="362"/>
      <c r="C15" s="362"/>
      <c r="D15" s="362"/>
      <c r="E15" s="362"/>
      <c r="F15" s="362"/>
      <c r="G15" s="362"/>
      <c r="H15" s="362"/>
      <c r="I15" s="362"/>
      <c r="J15" s="362"/>
      <c r="K15" s="362"/>
      <c r="L15" s="362"/>
      <c r="M15" s="362"/>
    </row>
  </sheetData>
  <mergeCells count="6">
    <mergeCell ref="A9:M9"/>
    <mergeCell ref="A15:M15"/>
    <mergeCell ref="A14:M14"/>
    <mergeCell ref="A12:M12"/>
    <mergeCell ref="A11:M11"/>
    <mergeCell ref="A10:M10"/>
  </mergeCells>
  <hyperlinks>
    <hyperlink ref="A10" r:id="rId1"/>
    <hyperlink ref="A12" r:id="rId2"/>
  </hyperlinks>
  <pageMargins left="0.25" right="0.25" top="0.75" bottom="0.75" header="0.3" footer="0.3"/>
  <pageSetup paperSize="9" scale="69"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showGridLines="0" zoomScaleNormal="100" workbookViewId="0"/>
  </sheetViews>
  <sheetFormatPr defaultColWidth="11.42578125" defaultRowHeight="15" x14ac:dyDescent="0.25"/>
  <cols>
    <col min="1" max="16384" width="11.42578125" style="22"/>
  </cols>
  <sheetData>
    <row r="1" spans="1:12" ht="15.75" x14ac:dyDescent="0.25">
      <c r="A1" s="101" t="s">
        <v>302</v>
      </c>
    </row>
    <row r="2" spans="1:12" ht="15.75" x14ac:dyDescent="0.25">
      <c r="A2" s="101" t="s">
        <v>161</v>
      </c>
    </row>
    <row r="3" spans="1:12" x14ac:dyDescent="0.25">
      <c r="A3" s="22" t="s">
        <v>239</v>
      </c>
    </row>
    <row r="4" spans="1:12" ht="15" customHeight="1" x14ac:dyDescent="0.25">
      <c r="A4" s="140" t="s">
        <v>96</v>
      </c>
      <c r="B4" s="134"/>
      <c r="C4" s="135"/>
      <c r="D4" s="171">
        <v>2001</v>
      </c>
      <c r="E4" s="171">
        <v>2004</v>
      </c>
      <c r="F4" s="171">
        <v>2006</v>
      </c>
      <c r="G4" s="171">
        <v>2009</v>
      </c>
      <c r="H4" s="171">
        <v>2011</v>
      </c>
      <c r="I4" s="171">
        <v>2016</v>
      </c>
    </row>
    <row r="5" spans="1:12" ht="15.75" x14ac:dyDescent="0.25">
      <c r="A5" s="196" t="s">
        <v>10</v>
      </c>
      <c r="B5" s="114"/>
      <c r="C5" s="197"/>
      <c r="D5" s="193">
        <v>0.5</v>
      </c>
      <c r="E5" s="193">
        <v>0.59799999999999998</v>
      </c>
      <c r="F5" s="193">
        <v>0.61599999999999999</v>
      </c>
      <c r="G5" s="193">
        <v>0.64500000000000002</v>
      </c>
      <c r="H5" s="193">
        <v>0.66200000000000003</v>
      </c>
      <c r="I5" s="194">
        <v>0.65</v>
      </c>
      <c r="J5" s="142"/>
      <c r="K5" s="184"/>
      <c r="L5" s="142"/>
    </row>
    <row r="6" spans="1:12" ht="15.75" x14ac:dyDescent="0.25">
      <c r="A6" s="196" t="s">
        <v>11</v>
      </c>
      <c r="B6" s="114"/>
      <c r="C6" s="197"/>
      <c r="D6" s="193">
        <v>0.94</v>
      </c>
      <c r="E6" s="193">
        <v>0.94699999999999995</v>
      </c>
      <c r="F6" s="193">
        <v>0.94699999999999995</v>
      </c>
      <c r="G6" s="195">
        <v>0.95499999999999996</v>
      </c>
      <c r="H6" s="195">
        <v>0.95899999999999996</v>
      </c>
      <c r="I6" s="194">
        <v>0.97</v>
      </c>
      <c r="J6" s="142"/>
      <c r="K6" s="184"/>
      <c r="L6" s="142"/>
    </row>
    <row r="7" spans="1:12" ht="15.75" x14ac:dyDescent="0.25">
      <c r="A7" s="196" t="s">
        <v>12</v>
      </c>
      <c r="B7" s="114"/>
      <c r="C7" s="197"/>
      <c r="D7" s="193">
        <v>0.47</v>
      </c>
      <c r="E7" s="193">
        <v>0.61299999999999999</v>
      </c>
      <c r="F7" s="193">
        <v>0.67500000000000004</v>
      </c>
      <c r="G7" s="193">
        <v>0.76600000000000001</v>
      </c>
      <c r="H7" s="193">
        <v>0.80500000000000005</v>
      </c>
      <c r="I7" s="194">
        <v>0.87</v>
      </c>
      <c r="J7" s="142"/>
      <c r="K7" s="184"/>
      <c r="L7" s="142"/>
    </row>
    <row r="8" spans="1:12" ht="15.75" x14ac:dyDescent="0.25">
      <c r="A8" s="55"/>
      <c r="D8" s="190"/>
      <c r="E8" s="190"/>
      <c r="F8" s="190"/>
      <c r="G8" s="190"/>
      <c r="H8" s="190"/>
    </row>
    <row r="9" spans="1:12" x14ac:dyDescent="0.25">
      <c r="A9" s="22" t="s">
        <v>97</v>
      </c>
      <c r="K9" s="191"/>
    </row>
    <row r="10" spans="1:12" x14ac:dyDescent="0.25">
      <c r="A10" s="24" t="s">
        <v>251</v>
      </c>
    </row>
    <row r="12" spans="1:12" x14ac:dyDescent="0.25">
      <c r="A12" s="123"/>
    </row>
    <row r="16" spans="1:12" x14ac:dyDescent="0.25">
      <c r="K16" s="192"/>
    </row>
  </sheetData>
  <hyperlinks>
    <hyperlink ref="A10" r:id="rId1"/>
  </hyperlinks>
  <pageMargins left="0.25" right="0.25" top="0.75" bottom="0.75" header="0.3" footer="0.3"/>
  <pageSetup paperSize="9" scale="83"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showGridLines="0" zoomScaleNormal="100" workbookViewId="0"/>
  </sheetViews>
  <sheetFormatPr defaultColWidth="11.42578125" defaultRowHeight="15" x14ac:dyDescent="0.25"/>
  <cols>
    <col min="1" max="16384" width="11.42578125" style="22"/>
  </cols>
  <sheetData>
    <row r="1" spans="1:11" ht="15.75" x14ac:dyDescent="0.25">
      <c r="A1" s="101" t="s">
        <v>303</v>
      </c>
    </row>
    <row r="2" spans="1:11" ht="15.75" x14ac:dyDescent="0.25">
      <c r="A2" s="101" t="s">
        <v>268</v>
      </c>
    </row>
    <row r="3" spans="1:11" x14ac:dyDescent="0.25">
      <c r="A3" s="22" t="s">
        <v>239</v>
      </c>
    </row>
    <row r="4" spans="1:11" ht="16.5" customHeight="1" x14ac:dyDescent="0.25">
      <c r="A4" s="140"/>
      <c r="B4" s="134"/>
      <c r="C4" s="135"/>
      <c r="D4" s="171">
        <v>2001</v>
      </c>
      <c r="E4" s="171">
        <v>2006</v>
      </c>
      <c r="F4" s="171">
        <v>2009</v>
      </c>
      <c r="G4" s="171">
        <v>2011</v>
      </c>
      <c r="H4" s="171">
        <v>2016</v>
      </c>
    </row>
    <row r="5" spans="1:11" ht="16.5" customHeight="1" x14ac:dyDescent="0.25">
      <c r="A5" s="196" t="s">
        <v>269</v>
      </c>
      <c r="B5" s="114"/>
      <c r="C5" s="197"/>
      <c r="D5" s="198">
        <v>48.55</v>
      </c>
      <c r="E5" s="198">
        <v>56.96</v>
      </c>
      <c r="F5" s="198">
        <v>60.22</v>
      </c>
      <c r="G5" s="198">
        <v>62.55</v>
      </c>
      <c r="H5" s="199">
        <v>65.83</v>
      </c>
      <c r="I5" s="142"/>
      <c r="J5" s="184"/>
      <c r="K5" s="142"/>
    </row>
    <row r="6" spans="1:11" ht="16.5" customHeight="1" x14ac:dyDescent="0.25">
      <c r="A6" s="140" t="s">
        <v>13</v>
      </c>
      <c r="B6" s="134"/>
      <c r="C6" s="135"/>
      <c r="D6" s="174">
        <v>701000</v>
      </c>
      <c r="E6" s="174">
        <v>705000</v>
      </c>
      <c r="F6" s="174">
        <v>740000</v>
      </c>
      <c r="G6" s="174">
        <v>760000</v>
      </c>
      <c r="H6" s="174">
        <v>780000</v>
      </c>
      <c r="I6" s="142"/>
      <c r="J6" s="184"/>
      <c r="K6" s="142"/>
    </row>
    <row r="7" spans="1:11" ht="15.75" x14ac:dyDescent="0.25">
      <c r="A7" s="55"/>
      <c r="D7" s="190"/>
      <c r="E7" s="190"/>
      <c r="F7" s="190"/>
      <c r="G7" s="190"/>
      <c r="H7" s="190"/>
    </row>
    <row r="8" spans="1:11" x14ac:dyDescent="0.25">
      <c r="A8" s="22" t="s">
        <v>97</v>
      </c>
      <c r="K8" s="191"/>
    </row>
    <row r="9" spans="1:11" x14ac:dyDescent="0.25">
      <c r="A9" s="24" t="s">
        <v>251</v>
      </c>
    </row>
    <row r="10" spans="1:11" x14ac:dyDescent="0.25">
      <c r="A10" s="123"/>
    </row>
    <row r="11" spans="1:11" x14ac:dyDescent="0.25">
      <c r="A11" s="22" t="s">
        <v>267</v>
      </c>
    </row>
    <row r="13" spans="1:11" x14ac:dyDescent="0.25">
      <c r="K13" s="192"/>
    </row>
  </sheetData>
  <hyperlinks>
    <hyperlink ref="A9" r:id="rId1"/>
  </hyperlinks>
  <pageMargins left="0.25" right="0.25" top="0.75" bottom="0.75" header="0.3" footer="0.3"/>
  <pageSetup paperSize="9" scale="82"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
  <sheetViews>
    <sheetView showGridLines="0" zoomScaleNormal="100" workbookViewId="0"/>
  </sheetViews>
  <sheetFormatPr defaultColWidth="11.42578125" defaultRowHeight="15" x14ac:dyDescent="0.25"/>
  <cols>
    <col min="1" max="16384" width="11.42578125" style="22"/>
  </cols>
  <sheetData>
    <row r="1" spans="1:17" ht="15.75" x14ac:dyDescent="0.25">
      <c r="A1" s="101" t="s">
        <v>304</v>
      </c>
    </row>
    <row r="2" spans="1:17" ht="15.75" x14ac:dyDescent="0.25">
      <c r="A2" s="101" t="s">
        <v>162</v>
      </c>
      <c r="H2" s="21"/>
      <c r="I2" s="200"/>
      <c r="J2" s="21"/>
    </row>
    <row r="3" spans="1:17" x14ac:dyDescent="0.25">
      <c r="A3" s="22" t="s">
        <v>242</v>
      </c>
      <c r="H3" s="21"/>
      <c r="I3" s="200"/>
      <c r="J3" s="21"/>
    </row>
    <row r="4" spans="1:17" ht="15.75" x14ac:dyDescent="0.25">
      <c r="A4" s="140"/>
      <c r="B4" s="135"/>
      <c r="C4" s="213" t="s">
        <v>17</v>
      </c>
      <c r="D4" s="213" t="s">
        <v>7</v>
      </c>
      <c r="E4" s="213" t="s">
        <v>8</v>
      </c>
      <c r="F4" s="213" t="s">
        <v>9</v>
      </c>
      <c r="G4" s="213" t="s">
        <v>18</v>
      </c>
      <c r="H4" s="213" t="s">
        <v>85</v>
      </c>
      <c r="I4" s="201"/>
    </row>
    <row r="5" spans="1:17" ht="15.75" x14ac:dyDescent="0.25">
      <c r="A5" s="196" t="s">
        <v>19</v>
      </c>
      <c r="B5" s="215"/>
      <c r="C5" s="172">
        <v>6847</v>
      </c>
      <c r="D5" s="172">
        <v>9063</v>
      </c>
      <c r="E5" s="172">
        <v>9997</v>
      </c>
      <c r="F5" s="172">
        <v>9095</v>
      </c>
      <c r="G5" s="172">
        <v>7904</v>
      </c>
      <c r="H5" s="172">
        <v>6243</v>
      </c>
      <c r="I5" s="202"/>
      <c r="J5" s="200"/>
      <c r="L5" s="50"/>
      <c r="M5" s="50"/>
      <c r="N5" s="50"/>
      <c r="O5" s="50"/>
      <c r="P5" s="50"/>
      <c r="Q5" s="50"/>
    </row>
    <row r="6" spans="1:17" ht="15.75" x14ac:dyDescent="0.25">
      <c r="A6" s="196" t="s">
        <v>36</v>
      </c>
      <c r="B6" s="215"/>
      <c r="C6" s="172">
        <v>576</v>
      </c>
      <c r="D6" s="172">
        <v>1318</v>
      </c>
      <c r="E6" s="172">
        <v>978</v>
      </c>
      <c r="F6" s="172">
        <v>907</v>
      </c>
      <c r="G6" s="172">
        <v>814</v>
      </c>
      <c r="H6" s="172">
        <v>742</v>
      </c>
      <c r="I6" s="202"/>
      <c r="J6" s="203"/>
      <c r="L6" s="50"/>
      <c r="M6" s="50"/>
      <c r="N6" s="50"/>
      <c r="O6" s="50"/>
      <c r="P6" s="50"/>
      <c r="Q6" s="50"/>
    </row>
    <row r="7" spans="1:17" ht="15.75" x14ac:dyDescent="0.25">
      <c r="A7" s="110" t="s">
        <v>163</v>
      </c>
      <c r="B7" s="112"/>
      <c r="C7" s="214">
        <f t="shared" ref="C7:H7" si="0">SUM(C5:C6)</f>
        <v>7423</v>
      </c>
      <c r="D7" s="214">
        <f t="shared" si="0"/>
        <v>10381</v>
      </c>
      <c r="E7" s="214">
        <f t="shared" si="0"/>
        <v>10975</v>
      </c>
      <c r="F7" s="214">
        <f t="shared" si="0"/>
        <v>10002</v>
      </c>
      <c r="G7" s="214">
        <f t="shared" si="0"/>
        <v>8718</v>
      </c>
      <c r="H7" s="214">
        <f t="shared" si="0"/>
        <v>6985</v>
      </c>
      <c r="I7" s="204"/>
      <c r="J7" s="204"/>
    </row>
    <row r="8" spans="1:17" x14ac:dyDescent="0.25">
      <c r="J8" s="21"/>
    </row>
    <row r="9" spans="1:17" x14ac:dyDescent="0.25">
      <c r="J9" s="21"/>
    </row>
    <row r="10" spans="1:17" ht="15.75" x14ac:dyDescent="0.25">
      <c r="A10" s="101" t="s">
        <v>305</v>
      </c>
      <c r="J10" s="21"/>
    </row>
    <row r="11" spans="1:17" ht="15.75" x14ac:dyDescent="0.25">
      <c r="A11" s="101" t="s">
        <v>218</v>
      </c>
    </row>
    <row r="12" spans="1:17" x14ac:dyDescent="0.25">
      <c r="A12" s="22" t="s">
        <v>286</v>
      </c>
    </row>
    <row r="13" spans="1:17" ht="15.75" x14ac:dyDescent="0.25">
      <c r="A13" s="140"/>
      <c r="B13" s="135"/>
      <c r="C13" s="213" t="s">
        <v>85</v>
      </c>
      <c r="D13" s="213" t="s">
        <v>203</v>
      </c>
      <c r="E13" s="213" t="s">
        <v>208</v>
      </c>
      <c r="F13" s="213" t="s">
        <v>236</v>
      </c>
      <c r="G13" s="213" t="s">
        <v>262</v>
      </c>
      <c r="I13" s="205"/>
      <c r="J13" s="205"/>
      <c r="K13" s="205"/>
      <c r="L13" s="205"/>
    </row>
    <row r="14" spans="1:17" ht="15.75" x14ac:dyDescent="0.25">
      <c r="A14" s="196" t="s">
        <v>19</v>
      </c>
      <c r="B14" s="215"/>
      <c r="C14" s="172" t="s">
        <v>221</v>
      </c>
      <c r="D14" s="172">
        <v>1658</v>
      </c>
      <c r="E14" s="172">
        <v>2687</v>
      </c>
      <c r="F14" s="172">
        <v>2310</v>
      </c>
      <c r="G14" s="172">
        <v>1650</v>
      </c>
      <c r="I14" s="206"/>
      <c r="J14" s="206"/>
      <c r="K14" s="207"/>
      <c r="L14" s="207"/>
    </row>
    <row r="15" spans="1:17" ht="15.75" x14ac:dyDescent="0.25">
      <c r="A15" s="196" t="s">
        <v>36</v>
      </c>
      <c r="B15" s="215"/>
      <c r="C15" s="172" t="s">
        <v>221</v>
      </c>
      <c r="D15" s="172">
        <v>2058</v>
      </c>
      <c r="E15" s="172">
        <v>3649</v>
      </c>
      <c r="F15" s="172">
        <v>3359</v>
      </c>
      <c r="G15" s="172">
        <v>2745</v>
      </c>
      <c r="I15" s="206"/>
      <c r="J15" s="206"/>
      <c r="K15" s="207"/>
      <c r="L15" s="207"/>
    </row>
    <row r="16" spans="1:17" s="21" customFormat="1" ht="15.75" x14ac:dyDescent="0.25">
      <c r="A16" s="110" t="s">
        <v>163</v>
      </c>
      <c r="B16" s="112"/>
      <c r="C16" s="214" t="s">
        <v>221</v>
      </c>
      <c r="D16" s="214">
        <f>SUM(D14:D15)</f>
        <v>3716</v>
      </c>
      <c r="E16" s="214">
        <f>SUM(E14:E15)</f>
        <v>6336</v>
      </c>
      <c r="F16" s="214">
        <f>SUM(F14:F15)</f>
        <v>5669</v>
      </c>
      <c r="G16" s="214">
        <f>SUM(G14:G15)</f>
        <v>4395</v>
      </c>
      <c r="I16" s="208"/>
      <c r="J16" s="209"/>
      <c r="K16" s="210"/>
      <c r="L16" s="210"/>
    </row>
    <row r="17" spans="1:15" s="21" customFormat="1" x14ac:dyDescent="0.25">
      <c r="A17" s="211"/>
      <c r="B17" s="211"/>
      <c r="C17" s="204"/>
      <c r="D17" s="204"/>
    </row>
    <row r="18" spans="1:15" s="21" customFormat="1" x14ac:dyDescent="0.25">
      <c r="A18" s="37" t="s">
        <v>220</v>
      </c>
      <c r="B18" s="211"/>
      <c r="C18" s="204"/>
      <c r="D18" s="204"/>
    </row>
    <row r="19" spans="1:15" s="21" customFormat="1" x14ac:dyDescent="0.25">
      <c r="B19" s="211"/>
      <c r="C19" s="204"/>
      <c r="D19" s="204"/>
    </row>
    <row r="20" spans="1:15" x14ac:dyDescent="0.25">
      <c r="A20" s="22" t="s">
        <v>243</v>
      </c>
      <c r="B20" s="212"/>
      <c r="C20" s="212"/>
      <c r="D20" s="212"/>
      <c r="E20" s="212"/>
      <c r="F20" s="212"/>
      <c r="G20" s="212"/>
    </row>
    <row r="21" spans="1:15" x14ac:dyDescent="0.25">
      <c r="A21" s="37" t="s">
        <v>244</v>
      </c>
      <c r="B21" s="212"/>
      <c r="C21" s="212"/>
      <c r="D21" s="212"/>
      <c r="E21" s="212"/>
      <c r="F21" s="212"/>
      <c r="G21" s="212"/>
    </row>
    <row r="22" spans="1:15" x14ac:dyDescent="0.25">
      <c r="A22" s="37"/>
      <c r="B22" s="212"/>
      <c r="C22" s="212"/>
      <c r="D22" s="212"/>
      <c r="E22" s="212"/>
      <c r="F22" s="212"/>
      <c r="G22" s="212"/>
    </row>
    <row r="23" spans="1:15" ht="15" customHeight="1" x14ac:dyDescent="0.25">
      <c r="A23" s="151"/>
      <c r="B23" s="21"/>
      <c r="C23" s="21"/>
      <c r="D23" s="21"/>
      <c r="E23" s="21"/>
      <c r="F23" s="21"/>
      <c r="G23" s="21"/>
      <c r="H23" s="21"/>
      <c r="I23" s="21"/>
    </row>
    <row r="25" spans="1:15" ht="15" customHeight="1" x14ac:dyDescent="0.25">
      <c r="A25" s="370"/>
      <c r="B25" s="370"/>
      <c r="C25" s="370"/>
      <c r="D25" s="370"/>
      <c r="E25" s="370"/>
      <c r="F25" s="370"/>
      <c r="G25" s="370"/>
      <c r="H25" s="370"/>
      <c r="I25" s="370"/>
      <c r="J25" s="370"/>
      <c r="K25" s="78"/>
      <c r="L25" s="78"/>
      <c r="M25" s="78"/>
      <c r="N25" s="78"/>
      <c r="O25" s="78"/>
    </row>
    <row r="26" spans="1:15" x14ac:dyDescent="0.25">
      <c r="A26" s="212"/>
      <c r="B26" s="212"/>
      <c r="C26" s="212"/>
      <c r="D26" s="212"/>
      <c r="E26" s="212"/>
      <c r="F26" s="212"/>
      <c r="G26" s="212"/>
      <c r="H26" s="212"/>
      <c r="I26" s="212"/>
      <c r="J26" s="212"/>
      <c r="K26" s="212"/>
      <c r="L26" s="212"/>
      <c r="M26" s="212"/>
      <c r="N26" s="212"/>
      <c r="O26" s="212"/>
    </row>
  </sheetData>
  <mergeCells count="1">
    <mergeCell ref="A25:J25"/>
  </mergeCells>
  <pageMargins left="0.25" right="0.25" top="0.75" bottom="0.75" header="0.3" footer="0.3"/>
  <pageSetup paperSize="9" scale="6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
  <sheetViews>
    <sheetView showGridLines="0" zoomScaleNormal="100" workbookViewId="0"/>
  </sheetViews>
  <sheetFormatPr defaultColWidth="11.42578125" defaultRowHeight="15" x14ac:dyDescent="0.25"/>
  <cols>
    <col min="1" max="16384" width="11.42578125" style="22"/>
  </cols>
  <sheetData>
    <row r="1" spans="1:17" ht="15.75" x14ac:dyDescent="0.25">
      <c r="A1" s="101" t="s">
        <v>306</v>
      </c>
    </row>
    <row r="2" spans="1:17" ht="15.75" x14ac:dyDescent="0.25">
      <c r="A2" s="101" t="s">
        <v>98</v>
      </c>
      <c r="B2" s="180"/>
      <c r="C2" s="180"/>
    </row>
    <row r="3" spans="1:17" x14ac:dyDescent="0.25">
      <c r="A3" s="22" t="s">
        <v>238</v>
      </c>
      <c r="B3" s="180"/>
      <c r="C3" s="180"/>
    </row>
    <row r="4" spans="1:17" ht="15.75" x14ac:dyDescent="0.25">
      <c r="A4" s="140" t="s">
        <v>76</v>
      </c>
      <c r="B4" s="176"/>
      <c r="C4" s="176"/>
      <c r="D4" s="177"/>
      <c r="E4" s="171">
        <v>2004</v>
      </c>
      <c r="F4" s="171">
        <v>2006</v>
      </c>
      <c r="G4" s="171">
        <v>2009</v>
      </c>
      <c r="H4" s="171">
        <v>2011</v>
      </c>
      <c r="I4" s="171">
        <v>2016</v>
      </c>
      <c r="K4" s="216"/>
    </row>
    <row r="5" spans="1:17" ht="15.75" x14ac:dyDescent="0.25">
      <c r="A5" s="159" t="s">
        <v>100</v>
      </c>
      <c r="B5" s="109"/>
      <c r="C5" s="109"/>
      <c r="D5" s="109"/>
      <c r="E5" s="195">
        <v>0.65300000000000002</v>
      </c>
      <c r="F5" s="195">
        <v>0.70299999999999996</v>
      </c>
      <c r="G5" s="195">
        <v>0.68200000000000005</v>
      </c>
      <c r="H5" s="195">
        <v>0.67800000000000005</v>
      </c>
      <c r="I5" s="194">
        <v>0.68</v>
      </c>
      <c r="J5" s="142"/>
      <c r="Q5" s="142"/>
    </row>
    <row r="6" spans="1:17" ht="15.75" x14ac:dyDescent="0.25">
      <c r="A6" s="99" t="s">
        <v>99</v>
      </c>
      <c r="B6" s="96"/>
      <c r="C6" s="96"/>
      <c r="D6" s="96"/>
      <c r="E6" s="195">
        <v>0.08</v>
      </c>
      <c r="F6" s="195">
        <v>0.11899999999999999</v>
      </c>
      <c r="G6" s="195">
        <v>0.154</v>
      </c>
      <c r="H6" s="195">
        <v>0.16700000000000001</v>
      </c>
      <c r="I6" s="194">
        <v>0.24</v>
      </c>
      <c r="J6" s="142"/>
      <c r="Q6" s="142"/>
    </row>
    <row r="7" spans="1:17" ht="15.75" x14ac:dyDescent="0.25">
      <c r="A7" s="99" t="s">
        <v>164</v>
      </c>
      <c r="B7" s="96"/>
      <c r="C7" s="96"/>
      <c r="D7" s="96"/>
      <c r="E7" s="195">
        <v>0.24099999999999999</v>
      </c>
      <c r="F7" s="195">
        <v>0.16</v>
      </c>
      <c r="G7" s="195">
        <v>0.154</v>
      </c>
      <c r="H7" s="195">
        <v>0.14099999999999999</v>
      </c>
      <c r="I7" s="194">
        <v>0.08</v>
      </c>
      <c r="J7" s="142"/>
      <c r="Q7" s="142"/>
    </row>
    <row r="8" spans="1:17" ht="15.75" x14ac:dyDescent="0.25">
      <c r="A8" s="99" t="s">
        <v>101</v>
      </c>
      <c r="B8" s="96"/>
      <c r="C8" s="96"/>
      <c r="D8" s="96"/>
      <c r="E8" s="195">
        <v>2.7E-2</v>
      </c>
      <c r="F8" s="195">
        <v>1.7999999999999999E-2</v>
      </c>
      <c r="G8" s="195">
        <v>0.01</v>
      </c>
      <c r="H8" s="193">
        <v>1.4E-2</v>
      </c>
      <c r="I8" s="194">
        <v>0.01</v>
      </c>
      <c r="J8" s="142"/>
      <c r="Q8" s="142"/>
    </row>
    <row r="9" spans="1:17" ht="15.75" x14ac:dyDescent="0.25">
      <c r="A9" s="218" t="s">
        <v>102</v>
      </c>
      <c r="B9" s="219"/>
      <c r="C9" s="219"/>
      <c r="D9" s="219"/>
      <c r="E9" s="195">
        <v>0.97299999999999998</v>
      </c>
      <c r="F9" s="195">
        <v>0.98199999999999998</v>
      </c>
      <c r="G9" s="195">
        <v>0.99</v>
      </c>
      <c r="H9" s="193">
        <v>0.98599999999999999</v>
      </c>
      <c r="I9" s="194">
        <v>0.99</v>
      </c>
      <c r="J9" s="142"/>
      <c r="Q9" s="142"/>
    </row>
    <row r="10" spans="1:17" ht="15.75" x14ac:dyDescent="0.25">
      <c r="A10" s="140" t="s">
        <v>13</v>
      </c>
      <c r="B10" s="176"/>
      <c r="C10" s="176"/>
      <c r="D10" s="177"/>
      <c r="E10" s="174">
        <v>680000</v>
      </c>
      <c r="F10" s="174">
        <v>705000</v>
      </c>
      <c r="G10" s="174">
        <v>740000</v>
      </c>
      <c r="H10" s="174">
        <v>760000</v>
      </c>
      <c r="I10" s="174">
        <v>780000</v>
      </c>
    </row>
    <row r="11" spans="1:17" x14ac:dyDescent="0.25">
      <c r="A11" s="104"/>
      <c r="B11" s="104"/>
      <c r="C11" s="104"/>
      <c r="D11" s="104"/>
      <c r="E11" s="217"/>
      <c r="F11" s="217"/>
      <c r="G11" s="217"/>
      <c r="H11" s="217"/>
      <c r="I11" s="104"/>
    </row>
    <row r="12" spans="1:17" x14ac:dyDescent="0.25">
      <c r="A12" s="368" t="s">
        <v>97</v>
      </c>
      <c r="B12" s="368"/>
      <c r="C12" s="368"/>
      <c r="D12" s="368"/>
      <c r="E12" s="368"/>
      <c r="F12" s="368"/>
      <c r="G12" s="368"/>
      <c r="H12" s="368"/>
      <c r="I12" s="368"/>
    </row>
    <row r="13" spans="1:17" x14ac:dyDescent="0.25">
      <c r="A13" s="90" t="s">
        <v>251</v>
      </c>
      <c r="B13" s="147"/>
      <c r="C13" s="147"/>
      <c r="D13" s="147"/>
      <c r="E13" s="147"/>
      <c r="F13" s="147"/>
      <c r="G13" s="147"/>
      <c r="H13" s="147"/>
      <c r="I13" s="147"/>
    </row>
    <row r="15" spans="1:17" x14ac:dyDescent="0.25">
      <c r="A15" s="366"/>
      <c r="B15" s="366"/>
      <c r="C15" s="366"/>
      <c r="D15" s="366"/>
      <c r="E15" s="366"/>
      <c r="F15" s="366"/>
      <c r="G15" s="366"/>
      <c r="H15" s="366"/>
      <c r="I15" s="366"/>
    </row>
  </sheetData>
  <mergeCells count="2">
    <mergeCell ref="A15:I15"/>
    <mergeCell ref="A12:I12"/>
  </mergeCells>
  <hyperlinks>
    <hyperlink ref="A13" r:id="rId1"/>
  </hyperlinks>
  <pageMargins left="0.25" right="0.25" top="0.75" bottom="0.75" header="0.3" footer="0.3"/>
  <pageSetup paperSize="9" scale="73"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vt:i4>
      </vt:variant>
    </vt:vector>
  </HeadingPairs>
  <TitlesOfParts>
    <vt:vector size="27" baseType="lpstr">
      <vt:lpstr>1.1</vt:lpstr>
      <vt:lpstr>1.2</vt:lpstr>
      <vt:lpstr>2.1</vt:lpstr>
      <vt:lpstr>2.2</vt:lpstr>
      <vt:lpstr>3.1</vt:lpstr>
      <vt:lpstr>3.2</vt:lpstr>
      <vt:lpstr>3.3</vt:lpstr>
      <vt:lpstr>3.4</vt:lpstr>
      <vt:lpstr>3.5</vt:lpstr>
      <vt:lpstr>3.6</vt:lpstr>
      <vt:lpstr>4.1</vt:lpstr>
      <vt:lpstr>4.2</vt:lpstr>
      <vt:lpstr>5.1</vt:lpstr>
      <vt:lpstr>5.2</vt:lpstr>
      <vt:lpstr>5.3</vt:lpstr>
      <vt:lpstr>5.4</vt:lpstr>
      <vt:lpstr>5.5</vt:lpstr>
      <vt:lpstr>5.6</vt:lpstr>
      <vt:lpstr>5.7</vt:lpstr>
      <vt:lpstr>6.1</vt:lpstr>
      <vt:lpstr>6.2</vt:lpstr>
      <vt:lpstr>6.3</vt:lpstr>
      <vt:lpstr>6.4</vt:lpstr>
      <vt:lpstr>6.5</vt:lpstr>
      <vt:lpstr>7.1</vt:lpstr>
      <vt:lpstr>7.2</vt:lpstr>
      <vt:lpstr>'3.6'!Print_Area</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Kerri Burgess</dc:creator>
  <cp:lastModifiedBy>David Finlay</cp:lastModifiedBy>
  <cp:lastPrinted>2019-09-16T10:28:54Z</cp:lastPrinted>
  <dcterms:created xsi:type="dcterms:W3CDTF">2015-04-15T14:57:28Z</dcterms:created>
  <dcterms:modified xsi:type="dcterms:W3CDTF">2019-10-23T12:06:12Z</dcterms:modified>
</cp:coreProperties>
</file>