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tables/table8.xml" ContentType="application/vnd.openxmlformats-officedocument.spreadsheetml.table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tables/table9.xml" ContentType="application/vnd.openxmlformats-officedocument.spreadsheetml.tab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4.xml" ContentType="application/vnd.openxmlformats-officedocument.drawingml.chart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10119\RECORDS-NI_7.1.2\Offline Records (RN)\DAERA ~ Statistical Analysis - Statistical Publications - Climate Change\"/>
    </mc:Choice>
  </mc:AlternateContent>
  <bookViews>
    <workbookView xWindow="0" yWindow="0" windowWidth="28800" windowHeight="11580" tabRatio="781"/>
  </bookViews>
  <sheets>
    <sheet name="Cover" sheetId="1" r:id="rId1"/>
    <sheet name="Contents" sheetId="2" r:id="rId2"/>
    <sheet name="Figure_1" sheetId="5" r:id="rId3"/>
    <sheet name="Table_1" sheetId="3" r:id="rId4"/>
    <sheet name="Figure_2" sheetId="4" r:id="rId5"/>
    <sheet name="Figure_3" sheetId="15" r:id="rId6"/>
    <sheet name="Figure_4" sheetId="6" r:id="rId7"/>
    <sheet name="Table_2" sheetId="17" r:id="rId8"/>
    <sheet name="Figure_5" sheetId="20" r:id="rId9"/>
    <sheet name="Table_3" sheetId="13" r:id="rId10"/>
    <sheet name="Figure_6" sheetId="14" r:id="rId11"/>
    <sheet name="Table_4 " sheetId="12" r:id="rId12"/>
    <sheet name="Table_5" sheetId="10" r:id="rId13"/>
    <sheet name="Table_6" sheetId="22" r:id="rId14"/>
    <sheet name="Table_7" sheetId="23" r:id="rId15"/>
    <sheet name="Table_8" sheetId="25" r:id="rId16"/>
  </sheets>
  <calcPr calcId="162913"/>
</workbook>
</file>

<file path=xl/calcChain.xml><?xml version="1.0" encoding="utf-8"?>
<calcChain xmlns="http://schemas.openxmlformats.org/spreadsheetml/2006/main">
  <c r="D16" i="12" l="1"/>
  <c r="B16" i="12"/>
  <c r="G14" i="10"/>
  <c r="G5" i="10"/>
  <c r="F14" i="10"/>
  <c r="F5" i="10"/>
  <c r="E5" i="10"/>
  <c r="D6" i="10"/>
  <c r="D7" i="10"/>
  <c r="D8" i="10"/>
  <c r="D9" i="10"/>
  <c r="D10" i="10"/>
  <c r="D11" i="10"/>
  <c r="D12" i="10"/>
  <c r="D13" i="10"/>
  <c r="D14" i="10"/>
  <c r="D5" i="10"/>
  <c r="C6" i="10"/>
  <c r="C7" i="10"/>
  <c r="C8" i="10"/>
  <c r="C9" i="10"/>
  <c r="C10" i="10"/>
  <c r="C11" i="10"/>
  <c r="C12" i="10"/>
  <c r="C13" i="10"/>
  <c r="C14" i="10"/>
  <c r="C5" i="10"/>
  <c r="B37" i="4" l="1"/>
  <c r="C37" i="4"/>
  <c r="D37" i="4"/>
  <c r="E37" i="4"/>
  <c r="F37" i="4"/>
  <c r="G37" i="4"/>
  <c r="H37" i="4"/>
  <c r="I37" i="4"/>
  <c r="C37" i="5"/>
  <c r="C38" i="5"/>
  <c r="C39" i="5"/>
  <c r="C40" i="5"/>
  <c r="C41" i="5"/>
  <c r="C42" i="5"/>
  <c r="C43" i="5"/>
  <c r="C44" i="5"/>
  <c r="C45" i="5"/>
  <c r="C46" i="5"/>
  <c r="F13" i="22" l="1"/>
  <c r="E13" i="22"/>
  <c r="G7" i="22"/>
  <c r="G8" i="22"/>
  <c r="G9" i="22"/>
  <c r="G11" i="22"/>
  <c r="G13" i="22"/>
  <c r="G6" i="22"/>
  <c r="D6" i="22"/>
  <c r="C13" i="22"/>
  <c r="B13" i="22"/>
  <c r="F26" i="3" l="1"/>
  <c r="F21" i="3"/>
  <c r="I27" i="4" l="1"/>
  <c r="I28" i="4"/>
  <c r="I29" i="4"/>
  <c r="I30" i="4"/>
  <c r="I31" i="4"/>
  <c r="I32" i="4"/>
  <c r="I33" i="4"/>
  <c r="I34" i="4"/>
  <c r="I35" i="4"/>
  <c r="B36" i="4"/>
  <c r="C36" i="4"/>
  <c r="D36" i="4"/>
  <c r="E36" i="4"/>
  <c r="F36" i="4"/>
  <c r="G36" i="4"/>
  <c r="H36" i="4"/>
  <c r="I36" i="4" l="1"/>
  <c r="G9" i="23" l="1"/>
  <c r="G10" i="23"/>
  <c r="G11" i="23"/>
  <c r="G12" i="23"/>
  <c r="G13" i="23"/>
  <c r="G14" i="23"/>
  <c r="G15" i="23"/>
  <c r="G16" i="23"/>
  <c r="G17" i="23"/>
  <c r="D9" i="23"/>
  <c r="D10" i="23"/>
  <c r="D11" i="23"/>
  <c r="D12" i="23"/>
  <c r="D13" i="23"/>
  <c r="D14" i="23"/>
  <c r="D15" i="23"/>
  <c r="D16" i="23"/>
  <c r="D17" i="23"/>
  <c r="G8" i="23"/>
  <c r="D8" i="23"/>
  <c r="D7" i="22" l="1"/>
  <c r="D8" i="22"/>
  <c r="D9" i="22"/>
  <c r="D10" i="22"/>
  <c r="D11" i="22"/>
  <c r="D13" i="22" l="1"/>
  <c r="I6" i="12" l="1"/>
  <c r="I15" i="12" l="1"/>
  <c r="H15" i="12"/>
  <c r="G15" i="12"/>
  <c r="F15" i="12"/>
  <c r="E15" i="12"/>
  <c r="D15" i="12"/>
  <c r="C15" i="12"/>
  <c r="B15" i="12"/>
  <c r="I8" i="12" l="1"/>
  <c r="I9" i="12"/>
  <c r="I10" i="12"/>
  <c r="I11" i="12"/>
  <c r="I12" i="12"/>
  <c r="I13" i="12"/>
  <c r="I14" i="12"/>
  <c r="I7" i="12"/>
  <c r="C15" i="3" l="1"/>
  <c r="B7" i="3"/>
  <c r="B8" i="3"/>
  <c r="B9" i="3"/>
  <c r="B10" i="3"/>
  <c r="B11" i="3"/>
  <c r="B12" i="3"/>
  <c r="B13" i="3"/>
  <c r="B14" i="3"/>
  <c r="B15" i="3"/>
  <c r="D27" i="3" l="1"/>
  <c r="D13" i="3"/>
  <c r="D26" i="3"/>
  <c r="D12" i="3"/>
  <c r="D24" i="3"/>
  <c r="B32" i="15" s="1"/>
  <c r="D10" i="3"/>
  <c r="D23" i="3"/>
  <c r="D9" i="3"/>
  <c r="D29" i="3"/>
  <c r="E27" i="3" s="1"/>
  <c r="D15" i="3"/>
  <c r="D21" i="3"/>
  <c r="B31" i="15" s="1"/>
  <c r="D7" i="3"/>
  <c r="D25" i="3"/>
  <c r="E25" i="3" s="1"/>
  <c r="D11" i="3"/>
  <c r="D22" i="3"/>
  <c r="D8" i="3"/>
  <c r="D28" i="3"/>
  <c r="E28" i="3" s="1"/>
  <c r="D14" i="3"/>
  <c r="D20" i="3"/>
  <c r="D6" i="3"/>
  <c r="C27" i="3"/>
  <c r="C13" i="3"/>
  <c r="C26" i="3"/>
  <c r="C12" i="3"/>
  <c r="C28" i="3"/>
  <c r="C14" i="3"/>
  <c r="C25" i="3"/>
  <c r="C11" i="3"/>
  <c r="C20" i="3"/>
  <c r="C6" i="3"/>
  <c r="C24" i="3"/>
  <c r="C10" i="3"/>
  <c r="B20" i="3"/>
  <c r="B6" i="3"/>
  <c r="C23" i="3"/>
  <c r="C9" i="3"/>
  <c r="C22" i="3"/>
  <c r="C8" i="3"/>
  <c r="C21" i="3"/>
  <c r="C7" i="3"/>
  <c r="E23" i="3"/>
  <c r="C29" i="3"/>
  <c r="B10" i="13"/>
  <c r="E26" i="3"/>
  <c r="E22" i="3"/>
  <c r="E24" i="3" l="1"/>
  <c r="E11" i="3"/>
  <c r="F11" i="3"/>
  <c r="E10" i="3"/>
  <c r="F10" i="3"/>
  <c r="E8" i="3"/>
  <c r="F8" i="3"/>
  <c r="E6" i="3"/>
  <c r="F6" i="3"/>
  <c r="E7" i="3"/>
  <c r="F7" i="3"/>
  <c r="E12" i="3"/>
  <c r="F12" i="3"/>
  <c r="E9" i="3"/>
  <c r="F9" i="3"/>
  <c r="E20" i="3"/>
  <c r="E14" i="3"/>
  <c r="F14" i="3"/>
  <c r="E15" i="3"/>
  <c r="F15" i="3"/>
  <c r="E13" i="3"/>
  <c r="F13" i="3"/>
  <c r="G20" i="3"/>
  <c r="E21" i="3"/>
  <c r="G29" i="3"/>
  <c r="AF37" i="14"/>
  <c r="B11" i="13"/>
  <c r="B9" i="13"/>
  <c r="H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H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H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H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H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H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H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H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H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H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E37" i="14" l="1"/>
  <c r="B33" i="15" l="1"/>
  <c r="B6" i="17" l="1"/>
  <c r="C6" i="17"/>
  <c r="D6" i="17"/>
  <c r="E6" i="17"/>
  <c r="F6" i="17"/>
  <c r="G6" i="17"/>
  <c r="H6" i="17"/>
  <c r="I6" i="17"/>
  <c r="B7" i="17"/>
  <c r="C7" i="17"/>
  <c r="D7" i="17"/>
  <c r="E7" i="17"/>
  <c r="F7" i="17"/>
  <c r="G7" i="17"/>
  <c r="H7" i="17"/>
  <c r="I7" i="17"/>
  <c r="B8" i="17"/>
  <c r="C8" i="17"/>
  <c r="D8" i="17"/>
  <c r="E8" i="17"/>
  <c r="F8" i="17"/>
  <c r="G8" i="17"/>
  <c r="H8" i="17"/>
  <c r="I8" i="17"/>
  <c r="B9" i="17"/>
  <c r="C9" i="17"/>
  <c r="D9" i="17"/>
  <c r="E9" i="17"/>
  <c r="F9" i="17"/>
  <c r="G9" i="17"/>
  <c r="H9" i="17"/>
  <c r="I9" i="17"/>
  <c r="B10" i="17"/>
  <c r="C10" i="17"/>
  <c r="D10" i="17"/>
  <c r="E10" i="17"/>
  <c r="F10" i="17"/>
  <c r="G10" i="17"/>
  <c r="H10" i="17"/>
  <c r="I10" i="17"/>
  <c r="B11" i="17"/>
  <c r="C11" i="17"/>
  <c r="D11" i="17"/>
  <c r="E11" i="17"/>
  <c r="F11" i="17"/>
  <c r="G11" i="17"/>
  <c r="H11" i="17"/>
  <c r="I11" i="17"/>
  <c r="B12" i="17"/>
  <c r="C12" i="17"/>
  <c r="D12" i="17"/>
  <c r="E12" i="17"/>
  <c r="F12" i="17"/>
  <c r="G12" i="17"/>
  <c r="H12" i="17"/>
  <c r="I12" i="17"/>
  <c r="B13" i="17"/>
  <c r="C13" i="17"/>
  <c r="D13" i="17"/>
  <c r="E13" i="17"/>
  <c r="F13" i="17"/>
  <c r="G13" i="17"/>
  <c r="H13" i="17"/>
  <c r="I13" i="17"/>
  <c r="B14" i="17"/>
  <c r="C14" i="17"/>
  <c r="D14" i="17"/>
  <c r="E14" i="17"/>
  <c r="F14" i="17"/>
  <c r="G14" i="17"/>
  <c r="H14" i="17"/>
  <c r="I14" i="17"/>
  <c r="C5" i="17"/>
  <c r="D5" i="17"/>
  <c r="E5" i="17"/>
  <c r="F5" i="17"/>
  <c r="G5" i="17"/>
  <c r="H5" i="17"/>
  <c r="I5" i="17"/>
  <c r="B5" i="17"/>
  <c r="AD37" i="14" l="1"/>
  <c r="B37" i="14"/>
  <c r="B8" i="13"/>
  <c r="B5" i="13"/>
  <c r="C10" i="13" l="1"/>
  <c r="C11" i="13"/>
  <c r="C9" i="13"/>
  <c r="C8" i="13"/>
  <c r="F20" i="3"/>
  <c r="B5" i="10"/>
  <c r="B27" i="15" l="1"/>
  <c r="AC37" i="14" l="1"/>
  <c r="B7" i="13" l="1"/>
  <c r="C7" i="13" s="1"/>
  <c r="B30" i="15" l="1"/>
  <c r="B29" i="15"/>
  <c r="B28" i="15"/>
  <c r="B29" i="3"/>
  <c r="B34" i="15" l="1"/>
  <c r="C27" i="15" s="1"/>
  <c r="F29" i="3"/>
  <c r="B6" i="13"/>
  <c r="C6" i="13" s="1"/>
  <c r="C32" i="15" l="1"/>
  <c r="C30" i="15"/>
  <c r="C28" i="15"/>
  <c r="C29" i="15"/>
  <c r="C31" i="15"/>
  <c r="C33" i="15"/>
  <c r="G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Z37" i="14"/>
  <c r="AA37" i="14"/>
  <c r="AB37" i="14"/>
  <c r="C34" i="15" l="1"/>
  <c r="E6" i="10"/>
  <c r="E11" i="10"/>
  <c r="E13" i="10"/>
  <c r="I16" i="12"/>
  <c r="H16" i="12"/>
  <c r="G16" i="12"/>
  <c r="F16" i="12"/>
  <c r="E16" i="12"/>
  <c r="C16" i="12"/>
  <c r="B14" i="10"/>
  <c r="B13" i="10"/>
  <c r="B12" i="10"/>
  <c r="B11" i="10"/>
  <c r="E10" i="10"/>
  <c r="B10" i="10"/>
  <c r="B9" i="10"/>
  <c r="B8" i="10"/>
  <c r="B7" i="10"/>
  <c r="B6" i="10"/>
  <c r="E7" i="10" l="1"/>
  <c r="F12" i="10"/>
  <c r="E12" i="10"/>
  <c r="E8" i="10"/>
  <c r="G9" i="10"/>
  <c r="E9" i="10"/>
  <c r="F6" i="10"/>
  <c r="G12" i="10"/>
  <c r="G10" i="10"/>
  <c r="G11" i="10"/>
  <c r="G7" i="10"/>
  <c r="G8" i="10"/>
  <c r="F8" i="10"/>
  <c r="G6" i="10"/>
  <c r="F10" i="10"/>
  <c r="G13" i="10"/>
  <c r="F7" i="10"/>
  <c r="F9" i="10"/>
  <c r="F11" i="10"/>
  <c r="F13" i="10"/>
  <c r="E14" i="10" l="1"/>
  <c r="G22" i="3"/>
  <c r="B21" i="3"/>
  <c r="B22" i="3"/>
  <c r="F22" i="3" s="1"/>
  <c r="B23" i="3"/>
  <c r="F23" i="3" s="1"/>
  <c r="B24" i="3"/>
  <c r="B25" i="3"/>
  <c r="B26" i="3"/>
  <c r="G26" i="3"/>
  <c r="B27" i="3"/>
  <c r="F27" i="3" s="1"/>
  <c r="B28" i="3"/>
  <c r="G23" i="3" l="1"/>
  <c r="F24" i="3"/>
  <c r="G24" i="3"/>
  <c r="F28" i="3"/>
  <c r="G25" i="3"/>
  <c r="G21" i="3"/>
  <c r="F25" i="3"/>
  <c r="G28" i="3"/>
  <c r="G27" i="3"/>
  <c r="E29" i="3" l="1"/>
</calcChain>
</file>

<file path=xl/sharedStrings.xml><?xml version="1.0" encoding="utf-8"?>
<sst xmlns="http://schemas.openxmlformats.org/spreadsheetml/2006/main" count="567" uniqueCount="213">
  <si>
    <t>Coverage:</t>
  </si>
  <si>
    <t>Frequency:</t>
  </si>
  <si>
    <t>Reporting period:</t>
  </si>
  <si>
    <t>Theme:</t>
  </si>
  <si>
    <t>Date of publication:</t>
  </si>
  <si>
    <t>URL:</t>
  </si>
  <si>
    <t>Northern Ireland</t>
  </si>
  <si>
    <t>Agriculture and Environment</t>
  </si>
  <si>
    <t>Annual</t>
  </si>
  <si>
    <t>statistical bulletin - data and charts</t>
  </si>
  <si>
    <t>Telephone:</t>
  </si>
  <si>
    <t>Email:</t>
  </si>
  <si>
    <t>Address:</t>
  </si>
  <si>
    <t>Department of Agriculture, Environment and Rural Affairs</t>
  </si>
  <si>
    <t>Room 816, Dundonald House</t>
  </si>
  <si>
    <t>Upper Newtownards Road</t>
  </si>
  <si>
    <t>Ballymiscaw</t>
  </si>
  <si>
    <t>Belfast BT4 3SB</t>
  </si>
  <si>
    <t>No</t>
  </si>
  <si>
    <t>National Statistics data:</t>
  </si>
  <si>
    <t>This spreadsheet contains the tables and charts used in the Northern Ireland greenhouse gas</t>
  </si>
  <si>
    <t>Contents</t>
  </si>
  <si>
    <t>Data table</t>
  </si>
  <si>
    <t>Multiple line charts</t>
  </si>
  <si>
    <t>Type</t>
  </si>
  <si>
    <t>Title</t>
  </si>
  <si>
    <t>back to contents</t>
  </si>
  <si>
    <t>HFCs</t>
  </si>
  <si>
    <t>PFCs</t>
  </si>
  <si>
    <t>Agriculture</t>
  </si>
  <si>
    <t>Business</t>
  </si>
  <si>
    <t>Energy Supply</t>
  </si>
  <si>
    <t>Industrial Process</t>
  </si>
  <si>
    <t>Land Use Change</t>
  </si>
  <si>
    <t>Public</t>
  </si>
  <si>
    <t>Residential</t>
  </si>
  <si>
    <t>Transport</t>
  </si>
  <si>
    <t>Waste Management</t>
  </si>
  <si>
    <t>Sector</t>
  </si>
  <si>
    <t>Total</t>
  </si>
  <si>
    <t>All gases</t>
  </si>
  <si>
    <t>% of all gases</t>
  </si>
  <si>
    <r>
      <t>CO</t>
    </r>
    <r>
      <rPr>
        <b/>
        <vertAlign val="subscript"/>
        <sz val="12"/>
        <color theme="1"/>
        <rFont val="Arial"/>
        <family val="2"/>
      </rPr>
      <t>2</t>
    </r>
  </si>
  <si>
    <r>
      <t>CH</t>
    </r>
    <r>
      <rPr>
        <b/>
        <vertAlign val="subscript"/>
        <sz val="12"/>
        <color theme="1"/>
        <rFont val="Arial"/>
        <family val="2"/>
      </rPr>
      <t>4</t>
    </r>
  </si>
  <si>
    <r>
      <t>N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O</t>
    </r>
  </si>
  <si>
    <r>
      <t>SF</t>
    </r>
    <r>
      <rPr>
        <b/>
        <vertAlign val="subscript"/>
        <sz val="12"/>
        <color theme="1"/>
        <rFont val="Arial"/>
        <family val="2"/>
      </rPr>
      <t>6</t>
    </r>
  </si>
  <si>
    <r>
      <t>NF</t>
    </r>
    <r>
      <rPr>
        <b/>
        <vertAlign val="subscript"/>
        <sz val="12"/>
        <color theme="1"/>
        <rFont val="Arial"/>
        <family val="2"/>
      </rPr>
      <t>3</t>
    </r>
  </si>
  <si>
    <t>BaseYear</t>
  </si>
  <si>
    <t>Energy supply</t>
  </si>
  <si>
    <t>Industrial process</t>
  </si>
  <si>
    <t>Land use change</t>
  </si>
  <si>
    <t>Waste management</t>
  </si>
  <si>
    <r>
      <t>Units: MtCO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</si>
  <si>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This table was based on the following table from the National Atmospheric Emissions Inventory.</t>
  </si>
  <si>
    <r>
      <t>Units: ktCO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</si>
  <si>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This line chart was based on the following data table.</t>
  </si>
  <si>
    <t>This doughnut chart was based on the following data table.</t>
  </si>
  <si>
    <t>028 9054 0916</t>
  </si>
  <si>
    <t>Statistics and Analytical Services Branch</t>
  </si>
  <si>
    <t>Doughnut chart and table</t>
  </si>
  <si>
    <t>Line chart and table</t>
  </si>
  <si>
    <t>2014 (base year for PfG reporting)</t>
  </si>
  <si>
    <t>% change since base year</t>
  </si>
  <si>
    <t>This line chart was based on the data below (calculated from table 1).</t>
  </si>
  <si>
    <t>env.stats@daera-ni.gov.uk</t>
  </si>
  <si>
    <t>Other</t>
  </si>
  <si>
    <t>Figure 4: Greenhouse gas emissions by sector</t>
  </si>
  <si>
    <t>% change from 2014 
(base year for PfG reporting)</t>
  </si>
  <si>
    <t>Figure 1: Greenhouse gas emissions</t>
  </si>
  <si>
    <t>Figure 3: Greenhouse gas emissions by sector</t>
  </si>
  <si>
    <t>Table 2: Greenhouse gas emissions by gas within sector</t>
  </si>
  <si>
    <t>Table 4: Greenhouse gas emissions by gas</t>
  </si>
  <si>
    <t>Table 5: Greenhouse gas emissions by sector</t>
  </si>
  <si>
    <t>Bar Chart</t>
  </si>
  <si>
    <t xml:space="preserve">Line Chart  </t>
  </si>
  <si>
    <t>Table 4: Greenhouse gas emissions by gas, UK</t>
  </si>
  <si>
    <t>Table 5: Greenhouse gas emissions by sector, UK</t>
  </si>
  <si>
    <t>Figure 6: Greenhouse gas emissions, % reduction from base year, NI</t>
  </si>
  <si>
    <t>Table 3: Greenhouse gas emissions - progress against Programme for Government measure, NI</t>
  </si>
  <si>
    <t>Figure 5: Individual greenhouse gas emissions within sector* (MtCO2e), NI</t>
  </si>
  <si>
    <t>Table 2: Greenhouse gas emissions by gas within sector, NI</t>
  </si>
  <si>
    <t>Figure 4: Greenhouse gas emissions by sector, NI</t>
  </si>
  <si>
    <t>Figure 3: Greenhouse gas emissions by sector, NI</t>
  </si>
  <si>
    <t>Figure 2: Greenhouse gas emissions by gas type, NI</t>
  </si>
  <si>
    <t>Figure 1: Greenhouse gas emissions, NI</t>
  </si>
  <si>
    <t>-</t>
  </si>
  <si>
    <r>
      <t>CO</t>
    </r>
    <r>
      <rPr>
        <b/>
        <sz val="9"/>
        <color theme="1"/>
        <rFont val="Arial"/>
        <family val="2"/>
      </rPr>
      <t>2</t>
    </r>
  </si>
  <si>
    <r>
      <t>Emissions are reported for seven greenhouse gases: carbon dioxide (CO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), methane (CH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), nitrous oxide (N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O), </t>
    </r>
  </si>
  <si>
    <r>
      <t>hydrofluorocarbons (HFCs), perfluorocarbons (PFCs), sulphur hexafluoride (SF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) and nitrogen trifluoride (NF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</si>
  <si>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t>Year</t>
  </si>
  <si>
    <r>
      <t>NI GHG emissions 
(in MtCO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e)</t>
    </r>
  </si>
  <si>
    <r>
      <t>Emissions are reported for seven greenhouse gases: carbon dioxide (CO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), methane (CH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), nitrous oxide (N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O), hydrofluorocarbons (HFCs), </t>
    </r>
  </si>
  <si>
    <r>
      <t>perfluorocarbons (PFCs), sulphur hexafluoride (SF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) and nitrogen trifluoride (NF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</si>
  <si>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t>Hugh McNickle, Carol Murphy, Katie Barbour</t>
  </si>
  <si>
    <t>Statisticians:</t>
  </si>
  <si>
    <t>% of total emissions 2019</t>
  </si>
  <si>
    <t>Northern Ireland Greenhouse Gas Inventory</t>
  </si>
  <si>
    <t>These line charts were based on the same data table as Figure 1.</t>
  </si>
  <si>
    <t>This table was based on the same data table as Figure1.</t>
  </si>
  <si>
    <t xml:space="preserve">Figure 5: Individual greenhouse gas emissions within sector* </t>
  </si>
  <si>
    <t>Northern Ireland greenhouse gas inventory 1990-2020</t>
  </si>
  <si>
    <t>Source: Greenhouse Gas Inventories for England, Scotland, Wales and Northern Ireland: 1990 - 2020</t>
  </si>
  <si>
    <t>% of total emissions 2020</t>
  </si>
  <si>
    <t>% change base year to 2020</t>
  </si>
  <si>
    <t>% change 2019 to 2020</t>
  </si>
  <si>
    <t>Northern Ireland; base year, 2019, 2020</t>
  </si>
  <si>
    <r>
      <t>2020
(in MtCO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e)</t>
    </r>
  </si>
  <si>
    <t>Northern Ireland; 2020</t>
  </si>
  <si>
    <t>United Kingdom; base year, 2019, 2020</t>
  </si>
  <si>
    <t>Base year</t>
  </si>
  <si>
    <t>2019</t>
  </si>
  <si>
    <t>2020</t>
  </si>
  <si>
    <t>1990</t>
  </si>
  <si>
    <t>1995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</si>
  <si>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</si>
  <si>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</si>
  <si>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</si>
  <si>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</si>
  <si>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</si>
  <si>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</si>
  <si>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</si>
  <si>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</si>
  <si>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</si>
  <si>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</si>
  <si>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</si>
  <si>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</si>
  <si>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</si>
  <si>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</si>
  <si>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</si>
  <si>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</si>
  <si>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</si>
  <si>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</si>
  <si>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</si>
  <si>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</si>
  <si>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</si>
  <si>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Some cells are left blank as there is no data entered for these years [1991,1992, 1993, 1994, 1996, 1997]</t>
  </si>
  <si>
    <r>
      <t>MtCO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e</t>
    </r>
  </si>
  <si>
    <t>1991</t>
  </si>
  <si>
    <t>1992</t>
  </si>
  <si>
    <t>1993</t>
  </si>
  <si>
    <t>1994</t>
  </si>
  <si>
    <t>1996</t>
  </si>
  <si>
    <t>1997</t>
  </si>
  <si>
    <t>07 June 2022</t>
  </si>
  <si>
    <t>Greenhouse Gas</t>
  </si>
  <si>
    <r>
      <t>Carbon dioxide (CO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</si>
  <si>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r>
      <t>Methane (CH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</si>
  <si>
    <r>
      <t>Nitrous Oxide (N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O)</t>
    </r>
  </si>
  <si>
    <t xml:space="preserve">Hydrofluorocarbons (HFC), </t>
  </si>
  <si>
    <t>Perfluorocarbons (PFC)</t>
  </si>
  <si>
    <r>
      <t>Sulphur hexafluoride (SF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)</t>
    </r>
  </si>
  <si>
    <t>% difference</t>
  </si>
  <si>
    <t>2020 AR4</t>
  </si>
  <si>
    <t>2020 AR5</t>
  </si>
  <si>
    <t xml:space="preserve"> % difference</t>
  </si>
  <si>
    <t xml:space="preserve">Table 6: Greenhouse gas emissions by gas, using global warming potentials (without feedback) </t>
  </si>
  <si>
    <r>
      <t>Units: KtCO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</si>
  <si>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Base Year AR4</t>
  </si>
  <si>
    <t>Base Year AR5</t>
  </si>
  <si>
    <t>Northern Ireland; base year and 2020</t>
  </si>
  <si>
    <t>These tables were based on the following table from the National Atmospheric Emissions Inventory.</t>
  </si>
  <si>
    <t>Table 3: Greenhouse gas emissions - progress against previous Programme for Government measure</t>
  </si>
  <si>
    <t>Monitoring of the 2016-21 Draft Programme for Government Indicators ceased in May 2021.  </t>
  </si>
  <si>
    <t>Departments have now proposed Indicators for a new Draft Framework, which was consulted on in 2021.  </t>
  </si>
  <si>
    <t xml:space="preserve">Monitoring of these Indicators will commence when the incoming Executive have agreed the Draft Framework. </t>
  </si>
  <si>
    <r>
      <t>Nitrogen trifluoride (NF</t>
    </r>
    <r>
      <rPr>
        <vertAlign val="sub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)</t>
    </r>
  </si>
  <si>
    <t xml:space="preserve">Table 7a: Greenhouse gas emissions by sector, using global warming potentials (without feedback) </t>
  </si>
  <si>
    <t xml:space="preserve">Table 7b: Greenhouse gas emissions by sector, using global warming potentials (without feedback) </t>
  </si>
  <si>
    <t>Northern Ireland; base year, 1990, 1995 and 1998 to 2020</t>
  </si>
  <si>
    <t>2019 emissions (1990-2019 inventory)</t>
  </si>
  <si>
    <t>2019 emissions (1990-2020 inventory)</t>
  </si>
  <si>
    <t>Column1</t>
  </si>
  <si>
    <t>Column2</t>
  </si>
  <si>
    <t>Column3</t>
  </si>
  <si>
    <t>Column4</t>
  </si>
  <si>
    <t>Column5</t>
  </si>
  <si>
    <t>Column6</t>
  </si>
  <si>
    <t>Base year emissions (1990-2019 inventory)</t>
  </si>
  <si>
    <t>Base year emissions (1990-2020 inventory)</t>
  </si>
  <si>
    <t>Change in base year emissions</t>
  </si>
  <si>
    <t>Change in 2019 emissions</t>
  </si>
  <si>
    <t>Northern Ireland; 2020, MtCO2e</t>
  </si>
  <si>
    <t>Northern Ireland; 1990 to 2020, % change</t>
  </si>
  <si>
    <t>United Kingdom; 2020</t>
  </si>
  <si>
    <t>Northern Ireland; base year / 1990, 1995, 1998 to 2020</t>
  </si>
  <si>
    <t>from the Intergovernmental Panel on Climate Change's Fourth and Fifth Assessment Reports (AR)</t>
  </si>
  <si>
    <t>from the Intergovernmental Panel on Climate Change's Fifth Assessment Report (AR5)</t>
  </si>
  <si>
    <t>Table 1b: Greenhouse gas emissions by sector (% change), NI</t>
  </si>
  <si>
    <t>Table 6: Greenhouse gas emissions by gas, using global warming potentials (without feedback) from the Intergovernmental Panel on Climate Change's Fourth and Fifth Assessment Reports (AR), NI</t>
  </si>
  <si>
    <t>Table 7a: Greenhouse gas emissions by sector, using global warming potentials (without feedback) from the Intergovernmental Panel on Climate Change's Fourth and Fifth Assessment Reports (AR). NI</t>
  </si>
  <si>
    <t>Table 7b: Greenhouse gas emissions by sector, using global warming potentials (without feedback) from the Intergovernmental Panel on Climate Change's Fifth Assessment Report (AR5), NI</t>
  </si>
  <si>
    <t>Table 8: Revisions in the 2021 Greenhouse Gas Inventory by sector, NI</t>
  </si>
  <si>
    <t>Northern Ireland; 1990, 1995, 1998 - 2020</t>
  </si>
  <si>
    <r>
      <t>*Note that the there are zeros amounts of PFC and NF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as well as a minimal amount of SF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 xml:space="preserve"> recorded in NI and, as such, these gases are not included in the chart above.</t>
    </r>
  </si>
  <si>
    <t>Northern Ireland; base year, 2014 to 2020</t>
  </si>
  <si>
    <t>Base Year</t>
  </si>
  <si>
    <t>Change base year to 2020</t>
  </si>
  <si>
    <t>Change 2019 to 2020</t>
  </si>
  <si>
    <r>
      <t>Table 1a: Greenhouse gas emissions by sector (change in MtCO</t>
    </r>
    <r>
      <rPr>
        <u/>
        <vertAlign val="subscript"/>
        <sz val="12"/>
        <color rgb="FF0563C1"/>
        <rFont val="Arial"/>
        <family val="2"/>
      </rPr>
      <t>2</t>
    </r>
    <r>
      <rPr>
        <u/>
        <sz val="12"/>
        <color rgb="FF0563C1"/>
        <rFont val="Arial"/>
        <family val="2"/>
      </rPr>
      <t>e), NI</t>
    </r>
  </si>
  <si>
    <r>
      <t>1990 is used for base year reporting for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, CH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 xml:space="preserve"> and N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O, whilst 1995 is used for SF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, PFCs, HFCs and NF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.</t>
    </r>
  </si>
  <si>
    <t>*Note that the there are zeros amounts of PFC and NF3 as well as a minimal amount of SF6 recorded in NI and, as such, these gases are not included in the chart above.</t>
  </si>
  <si>
    <t>Figure 2: Greenhouse gas emissions by gas type*</t>
  </si>
  <si>
    <t xml:space="preserve">Table 8: Revisions in the 2020 Greenhouse Gas Inventory, by sector </t>
  </si>
  <si>
    <t>inventory statistical bulletin 1990 to 2020.</t>
  </si>
  <si>
    <t>1990 to 2020</t>
  </si>
  <si>
    <t>Figure 6: Greenhouse gas emissions, % reduction from base year*</t>
  </si>
  <si>
    <r>
      <t>*1990 is used for base year reporting for 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, CH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 xml:space="preserve"> and N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O, whilst 1995 is used for SF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, PFCs, HFCs and NF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.</t>
    </r>
  </si>
  <si>
    <r>
      <t>Tables 1a and 1b: Greenhouse gas emissions by sector, change in MtCO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e and percentage change</t>
    </r>
  </si>
  <si>
    <t>Table 1a: Greenhouse gas emissions by sector, change in MtCO2e</t>
  </si>
  <si>
    <t>Table 1b: Greenhouse gas emissions by sector, percentage change</t>
  </si>
  <si>
    <t>MtCO2e</t>
  </si>
  <si>
    <t>Northern Ireland; base year* and 2020</t>
  </si>
  <si>
    <t>Tables 7a and 7b: Greenhouse gas emissions by sector using different global warming potentials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</si>
</sst>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00"/>
    <numFmt numFmtId="169" formatCode="_-* #,##0_-;\-* #,##0_-;_-* &quot;-&quot;??_-;_-@_-"/>
    <numFmt numFmtId="170" formatCode="0.0000"/>
    <numFmt numFmtId="171" formatCode="0.000"/>
    <numFmt numFmtId="172" formatCode="#,##0.0000"/>
  </numFmts>
  <fonts count="3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vertAlign val="sub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u/>
      <sz val="12"/>
      <name val="Arial"/>
      <family val="2"/>
    </font>
    <font>
      <sz val="8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sz val="9"/>
      <color theme="1"/>
      <name val="Arial"/>
      <family val="2"/>
    </font>
    <font>
      <b/>
      <vertAlign val="subscript"/>
      <sz val="12"/>
      <name val="Arial"/>
      <family val="2"/>
    </font>
    <font>
      <sz val="12"/>
      <color rgb="FFFF0000"/>
      <name val="Arial"/>
      <family val="2"/>
    </font>
    <font>
      <u/>
      <sz val="12"/>
      <color rgb="FF0563C1"/>
      <name val="Arial"/>
      <family val="2"/>
    </font>
    <font>
      <u/>
      <sz val="12"/>
      <color rgb="FF0563C1"/>
      <name val="Calibri"/>
      <family val="2"/>
    </font>
    <font>
      <sz val="12"/>
      <color rgb="FF0563C1"/>
      <name val="Arial"/>
      <family val="2"/>
    </font>
    <font>
      <b/>
      <sz val="12"/>
      <color theme="0"/>
      <name val="Arial"/>
      <family val="2"/>
    </font>
    <font>
      <vertAlign val="subscript"/>
      <sz val="12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u/>
      <vertAlign val="subscript"/>
      <sz val="12"/>
      <color rgb="FF0563C1"/>
      <name val="Arial"/>
      <family val="2"/>
    </font>
    <font>
      <vertAlign val="subscript"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2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4" fillId="0" borderId="4" applyNumberFormat="0" applyFill="0" applyBorder="0" applyAlignment="0" applyProtection="0"/>
    <xf numFmtId="0" fontId="7" fillId="0" borderId="5" applyNumberFormat="0" applyFill="0" applyBorder="0" applyAlignment="0" applyProtection="0"/>
    <xf numFmtId="0" fontId="14" fillId="0" borderId="6" applyNumberFormat="0" applyFill="0" applyAlignment="0" applyProtection="0"/>
  </cellStyleXfs>
  <cellXfs count="16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1" applyFont="1" applyAlignment="1" applyProtection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9" fontId="3" fillId="0" borderId="0" xfId="2" applyFont="1"/>
    <xf numFmtId="165" fontId="3" fillId="0" borderId="0" xfId="0" applyNumberFormat="1" applyFont="1"/>
    <xf numFmtId="166" fontId="3" fillId="0" borderId="0" xfId="2" applyNumberFormat="1" applyFont="1"/>
    <xf numFmtId="166" fontId="3" fillId="0" borderId="0" xfId="0" applyNumberFormat="1" applyFont="1"/>
    <xf numFmtId="1" fontId="3" fillId="0" borderId="0" xfId="2" applyNumberFormat="1" applyFont="1"/>
    <xf numFmtId="164" fontId="11" fillId="0" borderId="0" xfId="5" applyNumberFormat="1"/>
    <xf numFmtId="164" fontId="11" fillId="0" borderId="0" xfId="5" applyNumberFormat="1"/>
    <xf numFmtId="167" fontId="3" fillId="0" borderId="0" xfId="2" applyNumberFormat="1" applyFont="1"/>
    <xf numFmtId="167" fontId="3" fillId="0" borderId="0" xfId="0" applyNumberFormat="1" applyFont="1"/>
    <xf numFmtId="9" fontId="0" fillId="0" borderId="0" xfId="2" applyFont="1"/>
    <xf numFmtId="9" fontId="13" fillId="0" borderId="0" xfId="2" applyFont="1"/>
    <xf numFmtId="0" fontId="7" fillId="0" borderId="0" xfId="0" applyFont="1"/>
    <xf numFmtId="0" fontId="15" fillId="0" borderId="0" xfId="1" applyFont="1" applyAlignment="1" applyProtection="1">
      <alignment horizontal="right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4" fontId="7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left"/>
    </xf>
    <xf numFmtId="0" fontId="3" fillId="2" borderId="0" xfId="0" applyFont="1" applyFill="1"/>
    <xf numFmtId="0" fontId="7" fillId="2" borderId="0" xfId="0" applyFont="1" applyFill="1"/>
    <xf numFmtId="9" fontId="7" fillId="0" borderId="0" xfId="0" applyNumberFormat="1" applyFont="1" applyBorder="1" applyAlignment="1">
      <alignment horizontal="right"/>
    </xf>
    <xf numFmtId="168" fontId="16" fillId="0" borderId="0" xfId="0" applyNumberFormat="1" applyFont="1"/>
    <xf numFmtId="3" fontId="3" fillId="0" borderId="0" xfId="0" applyNumberFormat="1" applyFont="1" applyAlignment="1">
      <alignment horizontal="right"/>
    </xf>
    <xf numFmtId="166" fontId="7" fillId="0" borderId="0" xfId="0" applyNumberFormat="1" applyFont="1" applyFill="1" applyBorder="1"/>
    <xf numFmtId="2" fontId="7" fillId="0" borderId="0" xfId="0" applyNumberFormat="1" applyFont="1"/>
    <xf numFmtId="167" fontId="7" fillId="0" borderId="0" xfId="0" applyNumberFormat="1" applyFont="1"/>
    <xf numFmtId="0" fontId="3" fillId="2" borderId="0" xfId="0" applyFont="1" applyFill="1" applyAlignment="1">
      <alignment horizontal="right"/>
    </xf>
    <xf numFmtId="166" fontId="3" fillId="2" borderId="0" xfId="0" applyNumberFormat="1" applyFont="1" applyFill="1"/>
    <xf numFmtId="167" fontId="3" fillId="2" borderId="0" xfId="2" applyNumberFormat="1" applyFont="1" applyFill="1"/>
    <xf numFmtId="0" fontId="5" fillId="2" borderId="0" xfId="1" applyFont="1" applyFill="1" applyAlignment="1" applyProtection="1"/>
    <xf numFmtId="0" fontId="0" fillId="2" borderId="0" xfId="0" applyFill="1"/>
    <xf numFmtId="165" fontId="3" fillId="2" borderId="0" xfId="0" applyNumberFormat="1" applyFont="1" applyFill="1"/>
    <xf numFmtId="0" fontId="3" fillId="0" borderId="0" xfId="0" applyFont="1" applyBorder="1" applyAlignment="1">
      <alignment horizontal="left"/>
    </xf>
    <xf numFmtId="0" fontId="5" fillId="0" borderId="0" xfId="1" applyFont="1" applyFill="1" applyAlignment="1" applyProtection="1"/>
    <xf numFmtId="0" fontId="3" fillId="2" borderId="0" xfId="0" applyFont="1" applyFill="1" applyBorder="1"/>
    <xf numFmtId="165" fontId="3" fillId="2" borderId="0" xfId="0" applyNumberFormat="1" applyFont="1" applyFill="1" applyBorder="1"/>
    <xf numFmtId="166" fontId="18" fillId="0" borderId="0" xfId="2" applyNumberFormat="1" applyFont="1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0" fontId="3" fillId="0" borderId="2" xfId="0" applyFont="1" applyBorder="1" applyAlignment="1">
      <alignment horizontal="left"/>
    </xf>
    <xf numFmtId="0" fontId="3" fillId="0" borderId="0" xfId="0" applyFont="1" applyBorder="1"/>
    <xf numFmtId="2" fontId="7" fillId="0" borderId="0" xfId="0" applyNumberFormat="1" applyFont="1" applyFill="1" applyBorder="1" applyAlignment="1">
      <alignment horizontal="right"/>
    </xf>
    <xf numFmtId="165" fontId="7" fillId="0" borderId="0" xfId="0" applyNumberFormat="1" applyFont="1" applyBorder="1"/>
    <xf numFmtId="165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66" fontId="7" fillId="0" borderId="0" xfId="2" applyNumberFormat="1" applyFont="1"/>
    <xf numFmtId="0" fontId="1" fillId="0" borderId="0" xfId="1" applyFill="1" applyAlignment="1" applyProtection="1"/>
    <xf numFmtId="0" fontId="3" fillId="0" borderId="0" xfId="0" applyFont="1" applyFill="1"/>
    <xf numFmtId="3" fontId="3" fillId="0" borderId="0" xfId="0" applyNumberFormat="1" applyFont="1" applyFill="1" applyAlignment="1">
      <alignment horizontal="right"/>
    </xf>
    <xf numFmtId="3" fontId="21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0" fontId="3" fillId="0" borderId="0" xfId="0" applyFont="1" applyFill="1" applyAlignment="1">
      <alignment horizontal="left"/>
    </xf>
    <xf numFmtId="165" fontId="3" fillId="0" borderId="0" xfId="0" applyNumberFormat="1" applyFont="1" applyFill="1"/>
    <xf numFmtId="1" fontId="3" fillId="0" borderId="0" xfId="2" applyNumberFormat="1" applyFont="1" applyFill="1"/>
    <xf numFmtId="166" fontId="3" fillId="0" borderId="0" xfId="2" applyNumberFormat="1" applyFont="1" applyFill="1"/>
    <xf numFmtId="9" fontId="3" fillId="0" borderId="0" xfId="0" applyNumberFormat="1" applyFont="1"/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/>
    </xf>
    <xf numFmtId="0" fontId="22" fillId="0" borderId="0" xfId="1" applyFont="1" applyAlignment="1" applyProtection="1"/>
    <xf numFmtId="0" fontId="23" fillId="0" borderId="0" xfId="1" applyFont="1" applyAlignment="1" applyProtection="1"/>
    <xf numFmtId="0" fontId="22" fillId="0" borderId="0" xfId="1" applyFont="1" applyBorder="1" applyAlignment="1" applyProtection="1"/>
    <xf numFmtId="0" fontId="24" fillId="0" borderId="0" xfId="0" applyFont="1"/>
    <xf numFmtId="0" fontId="22" fillId="0" borderId="0" xfId="1" applyFont="1" applyAlignment="1" applyProtection="1">
      <alignment horizontal="right"/>
    </xf>
    <xf numFmtId="0" fontId="22" fillId="2" borderId="0" xfId="1" applyFont="1" applyFill="1" applyAlignment="1" applyProtection="1">
      <alignment horizontal="right"/>
    </xf>
    <xf numFmtId="0" fontId="24" fillId="0" borderId="0" xfId="0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/>
    </xf>
    <xf numFmtId="165" fontId="4" fillId="0" borderId="2" xfId="0" applyNumberFormat="1" applyFont="1" applyBorder="1"/>
    <xf numFmtId="166" fontId="17" fillId="0" borderId="2" xfId="2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NumberFormat="1" applyFont="1" applyBorder="1" applyAlignment="1">
      <alignment horizontal="right"/>
    </xf>
    <xf numFmtId="0" fontId="3" fillId="0" borderId="2" xfId="0" applyFont="1" applyBorder="1"/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165" fontId="4" fillId="2" borderId="2" xfId="0" applyNumberFormat="1" applyFont="1" applyFill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right" wrapText="1"/>
    </xf>
    <xf numFmtId="0" fontId="14" fillId="0" borderId="1" xfId="0" applyNumberFormat="1" applyFont="1" applyBorder="1" applyAlignment="1">
      <alignment horizontal="right" wrapText="1"/>
    </xf>
    <xf numFmtId="0" fontId="14" fillId="0" borderId="2" xfId="0" applyNumberFormat="1" applyFont="1" applyFill="1" applyBorder="1" applyAlignment="1">
      <alignment horizontal="left"/>
    </xf>
    <xf numFmtId="165" fontId="7" fillId="0" borderId="2" xfId="0" applyNumberFormat="1" applyFont="1" applyFill="1" applyBorder="1"/>
    <xf numFmtId="166" fontId="14" fillId="0" borderId="2" xfId="2" applyNumberFormat="1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2" xfId="0" applyFont="1" applyFill="1" applyBorder="1"/>
    <xf numFmtId="169" fontId="4" fillId="0" borderId="2" xfId="21" applyNumberFormat="1" applyFont="1" applyFill="1" applyBorder="1"/>
    <xf numFmtId="165" fontId="3" fillId="0" borderId="2" xfId="0" applyNumberFormat="1" applyFont="1" applyBorder="1"/>
    <xf numFmtId="1" fontId="3" fillId="0" borderId="2" xfId="0" applyNumberFormat="1" applyFont="1" applyBorder="1"/>
    <xf numFmtId="166" fontId="3" fillId="0" borderId="2" xfId="2" applyNumberFormat="1" applyFont="1" applyBorder="1"/>
    <xf numFmtId="3" fontId="3" fillId="0" borderId="2" xfId="0" applyNumberFormat="1" applyFont="1" applyFill="1" applyBorder="1"/>
    <xf numFmtId="3" fontId="3" fillId="0" borderId="2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/>
    <xf numFmtId="165" fontId="3" fillId="2" borderId="2" xfId="0" applyNumberFormat="1" applyFont="1" applyFill="1" applyBorder="1"/>
    <xf numFmtId="0" fontId="4" fillId="2" borderId="1" xfId="0" applyNumberFormat="1" applyFont="1" applyFill="1" applyBorder="1" applyAlignment="1">
      <alignment horizontal="right"/>
    </xf>
    <xf numFmtId="0" fontId="14" fillId="2" borderId="1" xfId="0" applyFont="1" applyFill="1" applyBorder="1"/>
    <xf numFmtId="0" fontId="25" fillId="0" borderId="1" xfId="0" applyNumberFormat="1" applyFont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49" fontId="3" fillId="0" borderId="0" xfId="0" applyNumberFormat="1" applyFont="1" applyFill="1"/>
    <xf numFmtId="166" fontId="18" fillId="0" borderId="0" xfId="2" applyNumberFormat="1" applyFont="1" applyFill="1"/>
    <xf numFmtId="3" fontId="3" fillId="2" borderId="0" xfId="0" applyNumberFormat="1" applyFont="1" applyFill="1"/>
    <xf numFmtId="3" fontId="4" fillId="2" borderId="2" xfId="0" applyNumberFormat="1" applyFont="1" applyFill="1" applyBorder="1"/>
    <xf numFmtId="2" fontId="13" fillId="0" borderId="0" xfId="2" applyNumberFormat="1" applyFont="1"/>
    <xf numFmtId="170" fontId="0" fillId="0" borderId="0" xfId="2" applyNumberFormat="1" applyFont="1"/>
    <xf numFmtId="3" fontId="4" fillId="2" borderId="3" xfId="0" applyNumberFormat="1" applyFont="1" applyFill="1" applyBorder="1"/>
    <xf numFmtId="171" fontId="0" fillId="2" borderId="0" xfId="0" applyNumberFormat="1" applyFill="1"/>
    <xf numFmtId="167" fontId="4" fillId="2" borderId="2" xfId="2" applyNumberFormat="1" applyFont="1" applyFill="1" applyBorder="1"/>
    <xf numFmtId="0" fontId="4" fillId="2" borderId="3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165" fontId="4" fillId="0" borderId="0" xfId="0" applyNumberFormat="1" applyFont="1" applyBorder="1"/>
    <xf numFmtId="1" fontId="17" fillId="0" borderId="0" xfId="0" applyNumberFormat="1" applyFont="1" applyBorder="1"/>
    <xf numFmtId="166" fontId="17" fillId="0" borderId="0" xfId="2" applyNumberFormat="1" applyFont="1" applyBorder="1"/>
    <xf numFmtId="166" fontId="17" fillId="0" borderId="2" xfId="0" applyNumberFormat="1" applyFont="1" applyBorder="1"/>
    <xf numFmtId="172" fontId="3" fillId="0" borderId="0" xfId="0" applyNumberFormat="1" applyFont="1" applyFill="1" applyAlignment="1">
      <alignment horizontal="right"/>
    </xf>
    <xf numFmtId="167" fontId="3" fillId="2" borderId="0" xfId="2" applyNumberFormat="1" applyFont="1" applyFill="1" applyBorder="1"/>
    <xf numFmtId="167" fontId="3" fillId="2" borderId="2" xfId="2" applyNumberFormat="1" applyFont="1" applyFill="1" applyBorder="1"/>
    <xf numFmtId="0" fontId="27" fillId="0" borderId="0" xfId="0" applyFont="1"/>
    <xf numFmtId="165" fontId="4" fillId="2" borderId="3" xfId="0" applyNumberFormat="1" applyFont="1" applyFill="1" applyBorder="1"/>
    <xf numFmtId="165" fontId="0" fillId="0" borderId="0" xfId="0" applyNumberFormat="1"/>
    <xf numFmtId="167" fontId="4" fillId="2" borderId="3" xfId="2" applyNumberFormat="1" applyFont="1" applyFill="1" applyBorder="1"/>
    <xf numFmtId="3" fontId="31" fillId="2" borderId="0" xfId="0" applyNumberFormat="1" applyFont="1" applyFill="1"/>
    <xf numFmtId="9" fontId="0" fillId="2" borderId="0" xfId="2" applyFont="1" applyFill="1"/>
    <xf numFmtId="0" fontId="4" fillId="2" borderId="2" xfId="0" applyFont="1" applyFill="1" applyBorder="1"/>
    <xf numFmtId="0" fontId="4" fillId="0" borderId="2" xfId="0" applyFont="1" applyBorder="1"/>
    <xf numFmtId="3" fontId="4" fillId="0" borderId="2" xfId="0" applyNumberFormat="1" applyFont="1" applyBorder="1"/>
    <xf numFmtId="165" fontId="28" fillId="3" borderId="0" xfId="0" applyNumberFormat="1" applyFont="1" applyFill="1"/>
    <xf numFmtId="165" fontId="31" fillId="0" borderId="0" xfId="0" applyNumberFormat="1" applyFont="1"/>
    <xf numFmtId="165" fontId="31" fillId="0" borderId="2" xfId="0" applyNumberFormat="1" applyFont="1" applyBorder="1"/>
    <xf numFmtId="0" fontId="32" fillId="0" borderId="1" xfId="0" applyNumberFormat="1" applyFont="1" applyBorder="1" applyAlignment="1">
      <alignment horizontal="right"/>
    </xf>
    <xf numFmtId="0" fontId="32" fillId="0" borderId="1" xfId="0" applyNumberFormat="1" applyFont="1" applyBorder="1" applyAlignment="1">
      <alignment horizontal="left"/>
    </xf>
    <xf numFmtId="165" fontId="16" fillId="0" borderId="0" xfId="0" applyNumberFormat="1" applyFont="1"/>
    <xf numFmtId="3" fontId="31" fillId="0" borderId="0" xfId="0" applyNumberFormat="1" applyFont="1" applyFill="1"/>
    <xf numFmtId="3" fontId="31" fillId="0" borderId="2" xfId="0" applyNumberFormat="1" applyFont="1" applyFill="1" applyBorder="1"/>
    <xf numFmtId="0" fontId="32" fillId="0" borderId="1" xfId="0" applyNumberFormat="1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22" fillId="0" borderId="0" xfId="1" applyFont="1" applyBorder="1" applyAlignment="1" applyProtection="1">
      <alignment wrapText="1"/>
    </xf>
    <xf numFmtId="3" fontId="3" fillId="0" borderId="0" xfId="0" applyNumberFormat="1" applyFont="1" applyFill="1" applyBorder="1"/>
    <xf numFmtId="165" fontId="3" fillId="0" borderId="0" xfId="0" applyNumberFormat="1" applyFont="1" applyBorder="1"/>
    <xf numFmtId="3" fontId="31" fillId="0" borderId="0" xfId="0" applyNumberFormat="1" applyFont="1" applyFill="1" applyBorder="1"/>
    <xf numFmtId="0" fontId="14" fillId="0" borderId="0" xfId="0" applyNumberFormat="1" applyFont="1" applyBorder="1" applyAlignment="1">
      <alignment horizontal="right" wrapText="1"/>
    </xf>
    <xf numFmtId="166" fontId="14" fillId="0" borderId="0" xfId="2" applyNumberFormat="1" applyFont="1" applyBorder="1"/>
    <xf numFmtId="0" fontId="7" fillId="0" borderId="5" xfId="24"/>
    <xf numFmtId="0" fontId="14" fillId="0" borderId="0" xfId="23" applyBorder="1"/>
    <xf numFmtId="0" fontId="14" fillId="0" borderId="6" xfId="25"/>
    <xf numFmtId="0" fontId="7" fillId="0" borderId="0" xfId="24" applyBorder="1"/>
    <xf numFmtId="0" fontId="14" fillId="2" borderId="0" xfId="23" applyFill="1" applyBorder="1"/>
    <xf numFmtId="0" fontId="7" fillId="2" borderId="0" xfId="24" applyFill="1" applyBorder="1"/>
    <xf numFmtId="0" fontId="14" fillId="2" borderId="0" xfId="23" applyFill="1" applyBorder="1" applyAlignment="1">
      <alignment horizontal="left"/>
    </xf>
    <xf numFmtId="0" fontId="14" fillId="0" borderId="0" xfId="23" applyFill="1" applyBorder="1" applyAlignment="1">
      <alignment horizontal="left"/>
    </xf>
    <xf numFmtId="0" fontId="14" fillId="0" borderId="0" xfId="23" applyBorder="1" applyAlignment="1">
      <alignment horizontal="left"/>
    </xf>
    <xf numFmtId="0" fontId="14" fillId="2" borderId="6" xfId="23" applyFill="1" applyBorder="1" applyAlignment="1">
      <alignment horizontal="left"/>
    </xf>
    <xf numFmtId="0" fontId="14" fillId="2" borderId="6" xfId="23" applyFill="1" applyBorder="1"/>
  </cellXfs>
  <cellStyles count="26">
    <cellStyle name="Comma" xfId="21" builtinId="3"/>
    <cellStyle name="Comma 2" xfId="11"/>
    <cellStyle name="Comma 3" xfId="13"/>
    <cellStyle name="Heading 1" xfId="23" builtinId="16" customBuiltin="1"/>
    <cellStyle name="Heading 2" xfId="24" builtinId="17" customBuiltin="1"/>
    <cellStyle name="Heading 3" xfId="25" builtinId="18" customBuiltin="1"/>
    <cellStyle name="Hyperlink" xfId="1" builtinId="8"/>
    <cellStyle name="Hyperlink 2" xfId="4"/>
    <cellStyle name="Normal" xfId="0" builtinId="0"/>
    <cellStyle name="Normal 10 2 2 2 2" xfId="22"/>
    <cellStyle name="Normal 2" xfId="5"/>
    <cellStyle name="Normal 2 2" xfId="7"/>
    <cellStyle name="Normal 3" xfId="6"/>
    <cellStyle name="Normal 4" xfId="8"/>
    <cellStyle name="Normal 5" xfId="9"/>
    <cellStyle name="Normal 6" xfId="10"/>
    <cellStyle name="Normal 7" xfId="15"/>
    <cellStyle name="Normal 8" xfId="17"/>
    <cellStyle name="Normal 9" xfId="3"/>
    <cellStyle name="Normal 9 2" xfId="19"/>
    <cellStyle name="Percent" xfId="2" builtinId="5"/>
    <cellStyle name="Percent 2" xfId="12"/>
    <cellStyle name="Percent 3" xfId="16"/>
    <cellStyle name="Percent 4" xfId="18"/>
    <cellStyle name="Percent 5" xfId="14"/>
    <cellStyle name="Percent 5 2" xfId="20"/>
  </cellStyles>
  <dxfs count="3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#,##0.0"/>
      <fill>
        <patternFill patternType="solid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rgb="FF000000"/>
          <bgColor rgb="FFFFFFFF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rgb="FF000000"/>
          <bgColor rgb="FFFFFFFF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rgb="FF000000"/>
          <bgColor rgb="FFFFFFFF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0.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0.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0.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#,##0.0"/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rgb="FF0563C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757575"/>
      <color rgb="FF548235"/>
      <color rgb="FF385623"/>
      <color rgb="FF0563C1"/>
      <color rgb="FF7030A0"/>
      <color rgb="FFC00000"/>
      <color rgb="FF4472C4"/>
      <color rgb="FFC55A11"/>
      <color rgb="FFAC901B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471938226346241E-2"/>
          <c:y val="1.7776875919756935E-2"/>
          <c:w val="0.94659403099485562"/>
          <c:h val="0.8333809866657661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chemeClr val="bg1"/>
                </a:solidFill>
                <a:ln w="3810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AD1-4A0A-9F64-F9D68049618F}"/>
              </c:ext>
            </c:extLst>
          </c:dPt>
          <c:dPt>
            <c:idx val="1"/>
            <c:marker>
              <c:symbol val="circle"/>
              <c:size val="10"/>
              <c:spPr>
                <a:solidFill>
                  <a:schemeClr val="bg1"/>
                </a:solidFill>
                <a:ln w="3810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8FBE-4704-B453-581D2E6E85B4}"/>
              </c:ext>
            </c:extLst>
          </c:dPt>
          <c:dPt>
            <c:idx val="5"/>
            <c:marker>
              <c:symbol val="circle"/>
              <c:size val="7"/>
              <c:spPr>
                <a:solidFill>
                  <a:schemeClr val="accent3">
                    <a:lumMod val="50000"/>
                  </a:schemeClr>
                </a:solidFill>
                <a:ln w="3810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AD1-4A0A-9F64-F9D68049618F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8FBE-4704-B453-581D2E6E85B4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2-9AD1-4A0A-9F64-F9D68049618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4-C6F0-4FD1-9DD0-62D1FB86338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4-7B15-4EB6-8B53-52C54495E6B5}"/>
              </c:ext>
            </c:extLst>
          </c:dPt>
          <c:dPt>
            <c:idx val="31"/>
            <c:marker>
              <c:symbol val="circle"/>
              <c:size val="10"/>
              <c:spPr>
                <a:solidFill>
                  <a:schemeClr val="bg1"/>
                </a:solidFill>
                <a:ln w="3810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8FBE-4704-B453-581D2E6E85B4}"/>
              </c:ext>
            </c:extLst>
          </c:dPt>
          <c:dLbls>
            <c:dLbl>
              <c:idx val="0"/>
              <c:layout>
                <c:manualLayout>
                  <c:x val="-2.3535317460317461E-2"/>
                  <c:y val="-4.133174603174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AD1-4A0A-9F64-F9D68049618F}"/>
                </c:ext>
              </c:extLst>
            </c:dLbl>
            <c:dLbl>
              <c:idx val="1"/>
              <c:layout>
                <c:manualLayout>
                  <c:x val="-3.166381652624973E-3"/>
                  <c:y val="-1.6450321897225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BE-4704-B453-581D2E6E85B4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D1-4A0A-9F64-F9D68049618F}"/>
                </c:ext>
              </c:extLst>
            </c:dLbl>
            <c:dLbl>
              <c:idx val="31"/>
              <c:layout>
                <c:manualLayout>
                  <c:x val="-2.771281673817291E-3"/>
                  <c:y val="3.75060541603056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FBE-4704-B453-581D2E6E85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Figure_1!$B$36:$AG$36</c:f>
              <c:strCache>
                <c:ptCount val="32"/>
                <c:pt idx="0">
                  <c:v>Base year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</c:strCache>
            </c:strRef>
          </c:cat>
          <c:val>
            <c:numRef>
              <c:f>Figure_1!$B$46:$AG$46</c:f>
              <c:numCache>
                <c:formatCode>#,##0.0</c:formatCode>
                <c:ptCount val="32"/>
                <c:pt idx="0" formatCode="General">
                  <c:v>27.5</c:v>
                </c:pt>
                <c:pt idx="1">
                  <c:v>27.440905172255775</c:v>
                </c:pt>
                <c:pt idx="6">
                  <c:v>28.207016842302732</c:v>
                </c:pt>
                <c:pt idx="9">
                  <c:v>27.412493248820674</c:v>
                </c:pt>
                <c:pt idx="10">
                  <c:v>27.964600705398809</c:v>
                </c:pt>
                <c:pt idx="11">
                  <c:v>27.658383036256382</c:v>
                </c:pt>
                <c:pt idx="12">
                  <c:v>27.979196049012891</c:v>
                </c:pt>
                <c:pt idx="13">
                  <c:v>25.484057738170403</c:v>
                </c:pt>
                <c:pt idx="14">
                  <c:v>25.66495990854677</c:v>
                </c:pt>
                <c:pt idx="15">
                  <c:v>25.503971376569979</c:v>
                </c:pt>
                <c:pt idx="16">
                  <c:v>26.674707521172138</c:v>
                </c:pt>
                <c:pt idx="17">
                  <c:v>26.836284338438432</c:v>
                </c:pt>
                <c:pt idx="18">
                  <c:v>25.609594702683378</c:v>
                </c:pt>
                <c:pt idx="19">
                  <c:v>25.183952430719408</c:v>
                </c:pt>
                <c:pt idx="20">
                  <c:v>23.434271047090871</c:v>
                </c:pt>
                <c:pt idx="21">
                  <c:v>24.116693822179528</c:v>
                </c:pt>
                <c:pt idx="22">
                  <c:v>22.914249620008093</c:v>
                </c:pt>
                <c:pt idx="23">
                  <c:v>23.115309505046266</c:v>
                </c:pt>
                <c:pt idx="24">
                  <c:v>23.382112052529557</c:v>
                </c:pt>
                <c:pt idx="25">
                  <c:v>22.657623582156027</c:v>
                </c:pt>
                <c:pt idx="26">
                  <c:v>23.058683886157414</c:v>
                </c:pt>
                <c:pt idx="27">
                  <c:v>23.485689137621559</c:v>
                </c:pt>
                <c:pt idx="28">
                  <c:v>22.668746299775002</c:v>
                </c:pt>
                <c:pt idx="29">
                  <c:v>22.376964527270754</c:v>
                </c:pt>
                <c:pt idx="30">
                  <c:v>21.818093326250509</c:v>
                </c:pt>
                <c:pt idx="31">
                  <c:v>20.902770869898763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D1-4A0A-9F64-F9D68049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037744"/>
        <c:axId val="411031864"/>
      </c:lineChart>
      <c:catAx>
        <c:axId val="41103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11031864"/>
        <c:crosses val="autoZero"/>
        <c:auto val="1"/>
        <c:lblAlgn val="ctr"/>
        <c:lblOffset val="100"/>
        <c:noMultiLvlLbl val="0"/>
      </c:catAx>
      <c:valAx>
        <c:axId val="411031864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11037744"/>
        <c:crosses val="autoZero"/>
        <c:crossBetween val="midCat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 b="0">
                <a:latin typeface="Arial" panose="020B0604020202020204" pitchFamily="34" charset="0"/>
                <a:cs typeface="Arial" panose="020B0604020202020204" pitchFamily="34" charset="0"/>
              </a:rPr>
              <a:t>Residential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Figure_1!$B$43</c:f>
              <c:strCache>
                <c:ptCount val="1"/>
                <c:pt idx="0">
                  <c:v>3.7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D53-48E2-BD2E-8A164543909A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D53-48E2-BD2E-8A164543909A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D-8F0C-494C-A10D-6E3FC2CE56D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2-E575-4CCD-9C3A-88DFE5C3C4F3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rgbClr val="385623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8F0C-494C-A10D-6E3FC2CE56D3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53-48E2-BD2E-8A164543909A}"/>
                </c:ext>
              </c:extLst>
            </c:dLbl>
            <c:dLbl>
              <c:idx val="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0C-494C-A10D-6E3FC2CE56D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1B-4326-985B-FDF4C9BCF075}"/>
                </c:ext>
              </c:extLst>
            </c:dLbl>
            <c:dLbl>
              <c:idx val="10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0C-494C-A10D-6E3FC2CE56D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1B-4326-985B-FDF4C9BCF075}"/>
                </c:ext>
              </c:extLst>
            </c:dLbl>
            <c:dLbl>
              <c:idx val="12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0C-494C-A10D-6E3FC2CE56D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1B-4326-985B-FDF4C9BCF075}"/>
                </c:ext>
              </c:extLst>
            </c:dLbl>
            <c:dLbl>
              <c:idx val="14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0C-494C-A10D-6E3FC2CE56D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21B-4326-985B-FDF4C9BCF075}"/>
                </c:ext>
              </c:extLst>
            </c:dLbl>
            <c:dLbl>
              <c:idx val="16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0C-494C-A10D-6E3FC2CE56D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1B-4326-985B-FDF4C9BCF075}"/>
                </c:ext>
              </c:extLst>
            </c:dLbl>
            <c:dLbl>
              <c:idx val="1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0C-494C-A10D-6E3FC2CE56D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21B-4326-985B-FDF4C9BCF075}"/>
                </c:ext>
              </c:extLst>
            </c:dLbl>
            <c:dLbl>
              <c:idx val="20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0C-494C-A10D-6E3FC2CE56D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21B-4326-985B-FDF4C9BCF075}"/>
                </c:ext>
              </c:extLst>
            </c:dLbl>
            <c:dLbl>
              <c:idx val="22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0C-494C-A10D-6E3FC2CE56D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21B-4326-985B-FDF4C9BCF075}"/>
                </c:ext>
              </c:extLst>
            </c:dLbl>
            <c:dLbl>
              <c:idx val="24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0C-494C-A10D-6E3FC2CE56D3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21B-4326-985B-FDF4C9BCF075}"/>
                </c:ext>
              </c:extLst>
            </c:dLbl>
            <c:dLbl>
              <c:idx val="26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0C-494C-A10D-6E3FC2CE56D3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21B-4326-985B-FDF4C9BCF075}"/>
                </c:ext>
              </c:extLst>
            </c:dLbl>
            <c:dLbl>
              <c:idx val="2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0C-494C-A10D-6E3FC2CE56D3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75-4CCD-9C3A-88DFE5C3C4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Figure_1!$C$36:$AG$36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Figure_1!$C$43:$AG$43</c:f>
              <c:numCache>
                <c:formatCode>#,##0.0</c:formatCode>
                <c:ptCount val="31"/>
                <c:pt idx="0">
                  <c:v>3.6719007660684211</c:v>
                </c:pt>
                <c:pt idx="5">
                  <c:v>2.8762353431008516</c:v>
                </c:pt>
                <c:pt idx="8">
                  <c:v>2.8886243273327263</c:v>
                </c:pt>
                <c:pt idx="9">
                  <c:v>2.9098683361834268</c:v>
                </c:pt>
                <c:pt idx="10">
                  <c:v>2.8734245378436389</c:v>
                </c:pt>
                <c:pt idx="11">
                  <c:v>2.83255793088213</c:v>
                </c:pt>
                <c:pt idx="12">
                  <c:v>2.9221112394432294</c:v>
                </c:pt>
                <c:pt idx="13">
                  <c:v>2.9444050931183123</c:v>
                </c:pt>
                <c:pt idx="14">
                  <c:v>2.9229719942637695</c:v>
                </c:pt>
                <c:pt idx="15">
                  <c:v>2.6007832741684749</c:v>
                </c:pt>
                <c:pt idx="16">
                  <c:v>2.7802702798630388</c:v>
                </c:pt>
                <c:pt idx="17">
                  <c:v>2.5880662724689905</c:v>
                </c:pt>
                <c:pt idx="18">
                  <c:v>2.7514492753299833</c:v>
                </c:pt>
                <c:pt idx="19">
                  <c:v>2.7786005859667431</c:v>
                </c:pt>
                <c:pt idx="20">
                  <c:v>3.162083279269631</c:v>
                </c:pt>
                <c:pt idx="21">
                  <c:v>2.5790002437551398</c:v>
                </c:pt>
                <c:pt idx="22">
                  <c:v>2.6235219960664473</c:v>
                </c:pt>
                <c:pt idx="23">
                  <c:v>2.827540113287915</c:v>
                </c:pt>
                <c:pt idx="24">
                  <c:v>2.522500809164987</c:v>
                </c:pt>
                <c:pt idx="25">
                  <c:v>2.6450176350059005</c:v>
                </c:pt>
                <c:pt idx="26">
                  <c:v>2.8125633007041548</c:v>
                </c:pt>
                <c:pt idx="27">
                  <c:v>2.6344467601093799</c:v>
                </c:pt>
                <c:pt idx="28">
                  <c:v>2.9096327629077945</c:v>
                </c:pt>
                <c:pt idx="29">
                  <c:v>2.9658160407393401</c:v>
                </c:pt>
                <c:pt idx="30">
                  <c:v>2.8662919697766331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53-48E2-BD2E-8A164543909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70864"/>
        <c:axId val="667964592"/>
      </c:lineChart>
      <c:catAx>
        <c:axId val="66797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4592"/>
        <c:crosses val="autoZero"/>
        <c:auto val="1"/>
        <c:lblAlgn val="ctr"/>
        <c:lblOffset val="100"/>
        <c:noMultiLvlLbl val="0"/>
      </c:catAx>
      <c:valAx>
        <c:axId val="667964592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70864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accent1"/>
                </a:solidFill>
                <a:latin typeface="Arial" pitchFamily="34" charset="0"/>
                <a:cs typeface="Arial" pitchFamily="34" charset="0"/>
              </a:defRPr>
            </a:pPr>
            <a:r>
              <a:rPr lang="en-GB">
                <a:solidFill>
                  <a:sysClr val="windowText" lastClr="000000"/>
                </a:solidFill>
              </a:rPr>
              <a:t>Transport</a:t>
            </a:r>
          </a:p>
        </c:rich>
      </c:tx>
      <c:layout>
        <c:manualLayout>
          <c:xMode val="edge"/>
          <c:yMode val="edge"/>
          <c:x val="0.42483874527098747"/>
          <c:y val="6.6183897825824012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Figure_1!$B$44</c:f>
              <c:strCache>
                <c:ptCount val="1"/>
                <c:pt idx="0">
                  <c:v>3.4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EB6-4D68-92FD-15D1164533A5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EB6-4D68-92FD-15D1164533A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D-7989-4936-88DF-7676954C204B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2-E88E-49A9-B693-EE69B0B9CDCE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rgbClr val="385623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7989-4936-88DF-7676954C204B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B6-4D68-92FD-15D1164533A5}"/>
                </c:ext>
              </c:extLst>
            </c:dLbl>
            <c:dLbl>
              <c:idx val="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89-4936-88DF-7676954C204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0BC-47F6-BACB-AB757F4C6B36}"/>
                </c:ext>
              </c:extLst>
            </c:dLbl>
            <c:dLbl>
              <c:idx val="10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89-4936-88DF-7676954C204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BC-47F6-BACB-AB757F4C6B36}"/>
                </c:ext>
              </c:extLst>
            </c:dLbl>
            <c:dLbl>
              <c:idx val="12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89-4936-88DF-7676954C204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BC-47F6-BACB-AB757F4C6B36}"/>
                </c:ext>
              </c:extLst>
            </c:dLbl>
            <c:dLbl>
              <c:idx val="14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89-4936-88DF-7676954C204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BC-47F6-BACB-AB757F4C6B36}"/>
                </c:ext>
              </c:extLst>
            </c:dLbl>
            <c:dLbl>
              <c:idx val="16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89-4936-88DF-7676954C204B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BC-47F6-BACB-AB757F4C6B36}"/>
                </c:ext>
              </c:extLst>
            </c:dLbl>
            <c:dLbl>
              <c:idx val="1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89-4936-88DF-7676954C204B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BC-47F6-BACB-AB757F4C6B36}"/>
                </c:ext>
              </c:extLst>
            </c:dLbl>
            <c:dLbl>
              <c:idx val="20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89-4936-88DF-7676954C204B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0BC-47F6-BACB-AB757F4C6B36}"/>
                </c:ext>
              </c:extLst>
            </c:dLbl>
            <c:dLbl>
              <c:idx val="22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89-4936-88DF-7676954C204B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BC-47F6-BACB-AB757F4C6B36}"/>
                </c:ext>
              </c:extLst>
            </c:dLbl>
            <c:dLbl>
              <c:idx val="24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89-4936-88DF-7676954C204B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0BC-47F6-BACB-AB757F4C6B36}"/>
                </c:ext>
              </c:extLst>
            </c:dLbl>
            <c:dLbl>
              <c:idx val="26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989-4936-88DF-7676954C204B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0BC-47F6-BACB-AB757F4C6B36}"/>
                </c:ext>
              </c:extLst>
            </c:dLbl>
            <c:dLbl>
              <c:idx val="2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989-4936-88DF-7676954C204B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8E-49A9-B693-EE69B0B9CDCE}"/>
                </c:ext>
              </c:extLst>
            </c:dLbl>
            <c:dLbl>
              <c:idx val="30"/>
              <c:layout>
                <c:manualLayout>
                  <c:x val="0"/>
                  <c:y val="6.8357810633355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989-4936-88DF-7676954C20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Figure_1!$C$36:$AG$36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Figure_1!$C$44:$AG$44</c:f>
              <c:numCache>
                <c:formatCode>#,##0.0</c:formatCode>
                <c:ptCount val="31"/>
                <c:pt idx="0">
                  <c:v>3.4456232304256744</c:v>
                </c:pt>
                <c:pt idx="5">
                  <c:v>3.6825002524257258</c:v>
                </c:pt>
                <c:pt idx="8">
                  <c:v>3.8939141641692845</c:v>
                </c:pt>
                <c:pt idx="9">
                  <c:v>4.0454448743426568</c:v>
                </c:pt>
                <c:pt idx="10">
                  <c:v>4.184022136075856</c:v>
                </c:pt>
                <c:pt idx="11">
                  <c:v>4.2457803341166223</c:v>
                </c:pt>
                <c:pt idx="12">
                  <c:v>4.4165301056041697</c:v>
                </c:pt>
                <c:pt idx="13">
                  <c:v>4.5913286693059918</c:v>
                </c:pt>
                <c:pt idx="14">
                  <c:v>4.6261638772683717</c:v>
                </c:pt>
                <c:pt idx="15">
                  <c:v>4.731714021250319</c:v>
                </c:pt>
                <c:pt idx="16">
                  <c:v>4.7496198796451488</c:v>
                </c:pt>
                <c:pt idx="17">
                  <c:v>4.8943277739199686</c:v>
                </c:pt>
                <c:pt idx="18">
                  <c:v>4.7282201926794887</c:v>
                </c:pt>
                <c:pt idx="19">
                  <c:v>4.7117651234027953</c:v>
                </c:pt>
                <c:pt idx="20">
                  <c:v>4.5659717132387154</c:v>
                </c:pt>
                <c:pt idx="21">
                  <c:v>4.4164044546713033</c:v>
                </c:pt>
                <c:pt idx="22">
                  <c:v>4.3655311577622378</c:v>
                </c:pt>
                <c:pt idx="23">
                  <c:v>4.3550586607713457</c:v>
                </c:pt>
                <c:pt idx="24">
                  <c:v>4.2435204757754663</c:v>
                </c:pt>
                <c:pt idx="25">
                  <c:v>4.3185462788715565</c:v>
                </c:pt>
                <c:pt idx="26">
                  <c:v>4.4152610039366111</c:v>
                </c:pt>
                <c:pt idx="27">
                  <c:v>4.4357975250381525</c:v>
                </c:pt>
                <c:pt idx="28">
                  <c:v>4.3762742910667853</c:v>
                </c:pt>
                <c:pt idx="29">
                  <c:v>4.3052608096754588</c:v>
                </c:pt>
                <c:pt idx="30">
                  <c:v>3.3816566340918421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B6-4D68-92FD-15D1164533A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11036960"/>
        <c:axId val="411037352"/>
      </c:lineChart>
      <c:catAx>
        <c:axId val="41103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11037352"/>
        <c:crosses val="autoZero"/>
        <c:auto val="1"/>
        <c:lblAlgn val="ctr"/>
        <c:lblOffset val="100"/>
        <c:noMultiLvlLbl val="0"/>
      </c:catAx>
      <c:valAx>
        <c:axId val="411037352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11036960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accent1"/>
                </a:solidFill>
                <a:latin typeface="Arial" pitchFamily="34" charset="0"/>
                <a:cs typeface="Arial" pitchFamily="34" charset="0"/>
              </a:defRPr>
            </a:pPr>
            <a:r>
              <a:rPr lang="en-GB">
                <a:solidFill>
                  <a:sysClr val="windowText" lastClr="000000"/>
                </a:solidFill>
              </a:rPr>
              <a:t>Waste Management</a:t>
            </a:r>
          </a:p>
        </c:rich>
      </c:tx>
      <c:layout>
        <c:manualLayout>
          <c:xMode val="edge"/>
          <c:yMode val="edge"/>
          <c:x val="0.35703217306702556"/>
          <c:y val="7.3797681663501244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Figure_1!$B$45</c:f>
              <c:strCache>
                <c:ptCount val="1"/>
                <c:pt idx="0">
                  <c:v>1.8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C07-4F74-A78A-094D1A58D27F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C07-4F74-A78A-094D1A58D27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D-0DC4-4A48-8D06-03DAE239099E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2-A0D4-4B8F-A8B6-9A6198DB4391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rgbClr val="385623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0DC4-4A48-8D06-03DAE239099E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07-4F74-A78A-094D1A58D27F}"/>
                </c:ext>
              </c:extLst>
            </c:dLbl>
            <c:dLbl>
              <c:idx val="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C4-4A48-8D06-03DAE239099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18-438D-AC16-5C1A3AC1214B}"/>
                </c:ext>
              </c:extLst>
            </c:dLbl>
            <c:dLbl>
              <c:idx val="10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C4-4A48-8D06-03DAE239099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18-438D-AC16-5C1A3AC1214B}"/>
                </c:ext>
              </c:extLst>
            </c:dLbl>
            <c:dLbl>
              <c:idx val="12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C4-4A48-8D06-03DAE239099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18-438D-AC16-5C1A3AC1214B}"/>
                </c:ext>
              </c:extLst>
            </c:dLbl>
            <c:dLbl>
              <c:idx val="14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C4-4A48-8D06-03DAE239099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18-438D-AC16-5C1A3AC1214B}"/>
                </c:ext>
              </c:extLst>
            </c:dLbl>
            <c:dLbl>
              <c:idx val="16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C4-4A48-8D06-03DAE239099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18-438D-AC16-5C1A3AC1214B}"/>
                </c:ext>
              </c:extLst>
            </c:dLbl>
            <c:dLbl>
              <c:idx val="1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DC4-4A48-8D06-03DAE239099E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18-438D-AC16-5C1A3AC1214B}"/>
                </c:ext>
              </c:extLst>
            </c:dLbl>
            <c:dLbl>
              <c:idx val="20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C4-4A48-8D06-03DAE239099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18-438D-AC16-5C1A3AC1214B}"/>
                </c:ext>
              </c:extLst>
            </c:dLbl>
            <c:dLbl>
              <c:idx val="22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DC4-4A48-8D06-03DAE239099E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518-438D-AC16-5C1A3AC1214B}"/>
                </c:ext>
              </c:extLst>
            </c:dLbl>
            <c:dLbl>
              <c:idx val="24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C4-4A48-8D06-03DAE239099E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18-438D-AC16-5C1A3AC1214B}"/>
                </c:ext>
              </c:extLst>
            </c:dLbl>
            <c:dLbl>
              <c:idx val="26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DC4-4A48-8D06-03DAE239099E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518-438D-AC16-5C1A3AC1214B}"/>
                </c:ext>
              </c:extLst>
            </c:dLbl>
            <c:dLbl>
              <c:idx val="2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DC4-4A48-8D06-03DAE239099E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D4-4B8F-A8B6-9A6198DB43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Figure_1!$C$36:$AG$36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Figure_1!$C$45:$AG$45</c:f>
              <c:numCache>
                <c:formatCode>#,##0.0</c:formatCode>
                <c:ptCount val="31"/>
                <c:pt idx="0">
                  <c:v>1.8124800553282472</c:v>
                </c:pt>
                <c:pt idx="5">
                  <c:v>1.9850223030195671</c:v>
                </c:pt>
                <c:pt idx="8">
                  <c:v>2.0667608044807522</c:v>
                </c:pt>
                <c:pt idx="9">
                  <c:v>2.0648250583978389</c:v>
                </c:pt>
                <c:pt idx="10">
                  <c:v>2.0649824934855499</c:v>
                </c:pt>
                <c:pt idx="11">
                  <c:v>2.053682864533326</c:v>
                </c:pt>
                <c:pt idx="12">
                  <c:v>2.0446560378321923</c:v>
                </c:pt>
                <c:pt idx="13">
                  <c:v>2.023342428643097</c:v>
                </c:pt>
                <c:pt idx="14">
                  <c:v>2.0025103959460084</c:v>
                </c:pt>
                <c:pt idx="15">
                  <c:v>1.9635848331355255</c:v>
                </c:pt>
                <c:pt idx="16">
                  <c:v>1.9275299644262147</c:v>
                </c:pt>
                <c:pt idx="17">
                  <c:v>1.8907645437404907</c:v>
                </c:pt>
                <c:pt idx="18">
                  <c:v>1.7727620654658585</c:v>
                </c:pt>
                <c:pt idx="19">
                  <c:v>1.5699619378865008</c:v>
                </c:pt>
                <c:pt idx="20">
                  <c:v>1.275142808250965</c:v>
                </c:pt>
                <c:pt idx="21">
                  <c:v>1.221732809827982</c:v>
                </c:pt>
                <c:pt idx="22">
                  <c:v>1.1391314656205596</c:v>
                </c:pt>
                <c:pt idx="23">
                  <c:v>1.0312890155285519</c:v>
                </c:pt>
                <c:pt idx="24">
                  <c:v>0.69544004023915718</c:v>
                </c:pt>
                <c:pt idx="25">
                  <c:v>0.79218886029887114</c:v>
                </c:pt>
                <c:pt idx="26">
                  <c:v>0.75575996779821675</c:v>
                </c:pt>
                <c:pt idx="27">
                  <c:v>0.676974900495809</c:v>
                </c:pt>
                <c:pt idx="28">
                  <c:v>0.7454439209155056</c:v>
                </c:pt>
                <c:pt idx="29">
                  <c:v>0.73647559368641724</c:v>
                </c:pt>
                <c:pt idx="30">
                  <c:v>0.72345475614198929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07-4F74-A78A-094D1A58D27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8909800"/>
        <c:axId val="668911760"/>
      </c:lineChart>
      <c:catAx>
        <c:axId val="668909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8911760"/>
        <c:crosses val="autoZero"/>
        <c:auto val="1"/>
        <c:lblAlgn val="ctr"/>
        <c:lblOffset val="100"/>
        <c:noMultiLvlLbl val="0"/>
      </c:catAx>
      <c:valAx>
        <c:axId val="668911760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8909800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988127676196864E-2"/>
          <c:y val="2.300115325724237E-2"/>
          <c:w val="0.95707755128041239"/>
          <c:h val="0.806108033521504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Table_2!$B$4</c:f>
              <c:strCache>
                <c:ptCount val="1"/>
                <c:pt idx="0">
                  <c:v>CO2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Table_2!$A$5:$A$14</c15:sqref>
                  </c15:fullRef>
                </c:ext>
              </c:extLst>
              <c:f>Table_2!$A$5:$A$13</c:f>
              <c:strCache>
                <c:ptCount val="9"/>
                <c:pt idx="0">
                  <c:v>Agriculture</c:v>
                </c:pt>
                <c:pt idx="1">
                  <c:v>Business</c:v>
                </c:pt>
                <c:pt idx="2">
                  <c:v>Energy supply</c:v>
                </c:pt>
                <c:pt idx="3">
                  <c:v>Industrial process</c:v>
                </c:pt>
                <c:pt idx="4">
                  <c:v>Land use change</c:v>
                </c:pt>
                <c:pt idx="5">
                  <c:v>Public</c:v>
                </c:pt>
                <c:pt idx="6">
                  <c:v>Residential</c:v>
                </c:pt>
                <c:pt idx="7">
                  <c:v>Transport</c:v>
                </c:pt>
                <c:pt idx="8">
                  <c:v>Waste management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Table_2!$B$5:$B$14</c15:sqref>
                  </c15:fullRef>
                </c:ext>
              </c:extLst>
              <c:f>Table_2!$B$5:$B$13</c:f>
              <c:numCache>
                <c:formatCode>#,##0.0</c:formatCode>
                <c:ptCount val="9"/>
                <c:pt idx="0">
                  <c:v>0.55470668782499266</c:v>
                </c:pt>
                <c:pt idx="1">
                  <c:v>2.45660251860446</c:v>
                </c:pt>
                <c:pt idx="2">
                  <c:v>2.8312126533853603</c:v>
                </c:pt>
                <c:pt idx="3">
                  <c:v>0.21933034369539336</c:v>
                </c:pt>
                <c:pt idx="4">
                  <c:v>1.8462566684576638</c:v>
                </c:pt>
                <c:pt idx="5">
                  <c:v>0.14019543150945402</c:v>
                </c:pt>
                <c:pt idx="6">
                  <c:v>2.7828264345245901</c:v>
                </c:pt>
                <c:pt idx="7">
                  <c:v>3.3449902023510338</c:v>
                </c:pt>
                <c:pt idx="8">
                  <c:v>2.2986308352281899E-3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D-44EC-A247-A62D95B13786}"/>
            </c:ext>
          </c:extLst>
        </c:ser>
        <c:ser>
          <c:idx val="1"/>
          <c:order val="1"/>
          <c:tx>
            <c:strRef>
              <c:f>Table_2!$C$4</c:f>
              <c:strCache>
                <c:ptCount val="1"/>
                <c:pt idx="0">
                  <c:v>CH4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Table_2!$A$5:$A$14</c15:sqref>
                  </c15:fullRef>
                </c:ext>
              </c:extLst>
              <c:f>Table_2!$A$5:$A$13</c:f>
              <c:strCache>
                <c:ptCount val="9"/>
                <c:pt idx="0">
                  <c:v>Agriculture</c:v>
                </c:pt>
                <c:pt idx="1">
                  <c:v>Business</c:v>
                </c:pt>
                <c:pt idx="2">
                  <c:v>Energy supply</c:v>
                </c:pt>
                <c:pt idx="3">
                  <c:v>Industrial process</c:v>
                </c:pt>
                <c:pt idx="4">
                  <c:v>Land use change</c:v>
                </c:pt>
                <c:pt idx="5">
                  <c:v>Public</c:v>
                </c:pt>
                <c:pt idx="6">
                  <c:v>Residential</c:v>
                </c:pt>
                <c:pt idx="7">
                  <c:v>Transport</c:v>
                </c:pt>
                <c:pt idx="8">
                  <c:v>Waste management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Table_2!$C$5:$C$14</c15:sqref>
                  </c15:fullRef>
                </c:ext>
              </c:extLst>
              <c:f>Table_2!$C$5:$C$13</c:f>
              <c:numCache>
                <c:formatCode>#,##0.0</c:formatCode>
                <c:ptCount val="9"/>
                <c:pt idx="0">
                  <c:v>3.697281267741106</c:v>
                </c:pt>
                <c:pt idx="1">
                  <c:v>1.7367599541003538E-2</c:v>
                </c:pt>
                <c:pt idx="2">
                  <c:v>5.9163923890033741E-3</c:v>
                </c:pt>
                <c:pt idx="3">
                  <c:v>0</c:v>
                </c:pt>
                <c:pt idx="4">
                  <c:v>0.35064324080000003</c:v>
                </c:pt>
                <c:pt idx="5">
                  <c:v>3.15174760310175E-4</c:v>
                </c:pt>
                <c:pt idx="6">
                  <c:v>4.3460807482667681E-2</c:v>
                </c:pt>
                <c:pt idx="7">
                  <c:v>1.9832382486748342E-3</c:v>
                </c:pt>
                <c:pt idx="8">
                  <c:v>0.6734106192231244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3D-44EC-A247-A62D95B13786}"/>
            </c:ext>
          </c:extLst>
        </c:ser>
        <c:ser>
          <c:idx val="2"/>
          <c:order val="2"/>
          <c:tx>
            <c:strRef>
              <c:f>Table_2!$D$4</c:f>
              <c:strCache>
                <c:ptCount val="1"/>
                <c:pt idx="0">
                  <c:v>N2O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Table_2!$A$5:$A$14</c15:sqref>
                  </c15:fullRef>
                </c:ext>
              </c:extLst>
              <c:f>Table_2!$A$5:$A$13</c:f>
              <c:strCache>
                <c:ptCount val="9"/>
                <c:pt idx="0">
                  <c:v>Agriculture</c:v>
                </c:pt>
                <c:pt idx="1">
                  <c:v>Business</c:v>
                </c:pt>
                <c:pt idx="2">
                  <c:v>Energy supply</c:v>
                </c:pt>
                <c:pt idx="3">
                  <c:v>Industrial process</c:v>
                </c:pt>
                <c:pt idx="4">
                  <c:v>Land use change</c:v>
                </c:pt>
                <c:pt idx="5">
                  <c:v>Public</c:v>
                </c:pt>
                <c:pt idx="6">
                  <c:v>Residential</c:v>
                </c:pt>
                <c:pt idx="7">
                  <c:v>Transport</c:v>
                </c:pt>
                <c:pt idx="8">
                  <c:v>Waste management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Table_2!$D$5:$D$14</c15:sqref>
                  </c15:fullRef>
                </c:ext>
              </c:extLst>
              <c:f>Table_2!$D$5:$D$13</c:f>
              <c:numCache>
                <c:formatCode>#,##0.0</c:formatCode>
                <c:ptCount val="9"/>
                <c:pt idx="0">
                  <c:v>1.315298365488331</c:v>
                </c:pt>
                <c:pt idx="1">
                  <c:v>4.6671603295456644E-2</c:v>
                </c:pt>
                <c:pt idx="2">
                  <c:v>9.800721510266619E-3</c:v>
                </c:pt>
                <c:pt idx="3">
                  <c:v>1.3691715077781702E-3</c:v>
                </c:pt>
                <c:pt idx="4">
                  <c:v>0.1681675868376</c:v>
                </c:pt>
                <c:pt idx="5">
                  <c:v>7.8754051003221203E-5</c:v>
                </c:pt>
                <c:pt idx="6">
                  <c:v>1.2057941058789325E-2</c:v>
                </c:pt>
                <c:pt idx="7">
                  <c:v>3.4683193492132655E-2</c:v>
                </c:pt>
                <c:pt idx="8">
                  <c:v>4.7745506083636695E-2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3D-44EC-A247-A62D95B13786}"/>
            </c:ext>
          </c:extLst>
        </c:ser>
        <c:ser>
          <c:idx val="3"/>
          <c:order val="3"/>
          <c:tx>
            <c:strRef>
              <c:f>Table_2!$E$4</c:f>
              <c:strCache>
                <c:ptCount val="1"/>
                <c:pt idx="0">
                  <c:v>HFCs</c:v>
                </c:pt>
              </c:strCache>
            </c:strRef>
          </c:tx>
          <c:spPr>
            <a:solidFill>
              <a:srgbClr val="38562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Table_2!$A$5:$A$14</c15:sqref>
                  </c15:fullRef>
                </c:ext>
              </c:extLst>
              <c:f>Table_2!$A$5:$A$13</c:f>
              <c:strCache>
                <c:ptCount val="9"/>
                <c:pt idx="0">
                  <c:v>Agriculture</c:v>
                </c:pt>
                <c:pt idx="1">
                  <c:v>Business</c:v>
                </c:pt>
                <c:pt idx="2">
                  <c:v>Energy supply</c:v>
                </c:pt>
                <c:pt idx="3">
                  <c:v>Industrial process</c:v>
                </c:pt>
                <c:pt idx="4">
                  <c:v>Land use change</c:v>
                </c:pt>
                <c:pt idx="5">
                  <c:v>Public</c:v>
                </c:pt>
                <c:pt idx="6">
                  <c:v>Residential</c:v>
                </c:pt>
                <c:pt idx="7">
                  <c:v>Transport</c:v>
                </c:pt>
                <c:pt idx="8">
                  <c:v>Waste management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Table_2!$E$5:$E$14</c15:sqref>
                  </c15:fullRef>
                </c:ext>
              </c:extLst>
              <c:f>Table_2!$E$5:$E$13</c:f>
              <c:numCache>
                <c:formatCode>#,##0.0</c:formatCode>
                <c:ptCount val="9"/>
                <c:pt idx="0">
                  <c:v>0</c:v>
                </c:pt>
                <c:pt idx="1">
                  <c:v>0.26691140662852986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2.7946786710586112E-2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3D-44EC-A247-A62D95B13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8911368"/>
        <c:axId val="668912152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Table_2!$F$4</c15:sqref>
                        </c15:formulaRef>
                      </c:ext>
                    </c:extLst>
                    <c:strCache>
                      <c:ptCount val="1"/>
                      <c:pt idx="0">
                        <c:v>PFCs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Table_2!$A$5:$A$14</c15:sqref>
                        </c15:fullRef>
                        <c15:formulaRef>
                          <c15:sqref>Table_2!$A$5:$A$13</c15:sqref>
                        </c15:formulaRef>
                      </c:ext>
                    </c:extLst>
                    <c:strCache>
                      <c:ptCount val="9"/>
                      <c:pt idx="0">
                        <c:v>Agriculture</c:v>
                      </c:pt>
                      <c:pt idx="1">
                        <c:v>Business</c:v>
                      </c:pt>
                      <c:pt idx="2">
                        <c:v>Energy supply</c:v>
                      </c:pt>
                      <c:pt idx="3">
                        <c:v>Industrial process</c:v>
                      </c:pt>
                      <c:pt idx="4">
                        <c:v>Land use change</c:v>
                      </c:pt>
                      <c:pt idx="5">
                        <c:v>Public</c:v>
                      </c:pt>
                      <c:pt idx="6">
                        <c:v>Residential</c:v>
                      </c:pt>
                      <c:pt idx="7">
                        <c:v>Transport</c:v>
                      </c:pt>
                      <c:pt idx="8">
                        <c:v>Waste management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Table_2!$F$5:$F$14</c15:sqref>
                        </c15:fullRef>
                        <c15:formulaRef>
                          <c15:sqref>Table_2!$F$5:$F$13</c15:sqref>
                        </c15:formulaRef>
                      </c:ext>
                    </c:extLst>
                    <c:numCache>
                      <c:formatCode>#,##0.0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73D-44EC-A247-A62D95B1378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Table_2!$G$4</c15:sqref>
                        </c15:formulaRef>
                      </c:ext>
                    </c:extLst>
                    <c:strCache>
                      <c:ptCount val="1"/>
                      <c:pt idx="0">
                        <c:v>SF6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Table_2!$A$5:$A$14</c15:sqref>
                        </c15:fullRef>
                        <c15:formulaRef>
                          <c15:sqref>Table_2!$A$5:$A$13</c15:sqref>
                        </c15:formulaRef>
                      </c:ext>
                    </c:extLst>
                    <c:strCache>
                      <c:ptCount val="9"/>
                      <c:pt idx="0">
                        <c:v>Agriculture</c:v>
                      </c:pt>
                      <c:pt idx="1">
                        <c:v>Business</c:v>
                      </c:pt>
                      <c:pt idx="2">
                        <c:v>Energy supply</c:v>
                      </c:pt>
                      <c:pt idx="3">
                        <c:v>Industrial process</c:v>
                      </c:pt>
                      <c:pt idx="4">
                        <c:v>Land use change</c:v>
                      </c:pt>
                      <c:pt idx="5">
                        <c:v>Public</c:v>
                      </c:pt>
                      <c:pt idx="6">
                        <c:v>Residential</c:v>
                      </c:pt>
                      <c:pt idx="7">
                        <c:v>Transport</c:v>
                      </c:pt>
                      <c:pt idx="8">
                        <c:v>Waste management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Table_2!$G$5:$G$14</c15:sqref>
                        </c15:fullRef>
                        <c15:formulaRef>
                          <c15:sqref>Table_2!$G$5:$G$13</c15:sqref>
                        </c15:formulaRef>
                      </c:ext>
                    </c:extLst>
                    <c:numCache>
                      <c:formatCode>#,##0.0</c:formatCode>
                      <c:ptCount val="9"/>
                      <c:pt idx="0">
                        <c:v>0</c:v>
                      </c:pt>
                      <c:pt idx="1">
                        <c:v>3.2419218605870266E-3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73D-44EC-A247-A62D95B1378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Table_2!$H$4</c15:sqref>
                        </c15:formulaRef>
                      </c:ext>
                    </c:extLst>
                    <c:strCache>
                      <c:ptCount val="1"/>
                      <c:pt idx="0">
                        <c:v>NF3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Table_2!$A$5:$A$14</c15:sqref>
                        </c15:fullRef>
                        <c15:formulaRef>
                          <c15:sqref>Table_2!$A$5:$A$13</c15:sqref>
                        </c15:formulaRef>
                      </c:ext>
                    </c:extLst>
                    <c:strCache>
                      <c:ptCount val="9"/>
                      <c:pt idx="0">
                        <c:v>Agriculture</c:v>
                      </c:pt>
                      <c:pt idx="1">
                        <c:v>Business</c:v>
                      </c:pt>
                      <c:pt idx="2">
                        <c:v>Energy supply</c:v>
                      </c:pt>
                      <c:pt idx="3">
                        <c:v>Industrial process</c:v>
                      </c:pt>
                      <c:pt idx="4">
                        <c:v>Land use change</c:v>
                      </c:pt>
                      <c:pt idx="5">
                        <c:v>Public</c:v>
                      </c:pt>
                      <c:pt idx="6">
                        <c:v>Residential</c:v>
                      </c:pt>
                      <c:pt idx="7">
                        <c:v>Transport</c:v>
                      </c:pt>
                      <c:pt idx="8">
                        <c:v>Waste management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Table_2!$H$5:$H$14</c15:sqref>
                        </c15:fullRef>
                        <c15:formulaRef>
                          <c15:sqref>Table_2!$H$5:$H$13</c15:sqref>
                        </c15:formulaRef>
                      </c:ext>
                    </c:extLst>
                    <c:numCache>
                      <c:formatCode>#,##0.0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73D-44EC-A247-A62D95B1378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Table_2!$I$4</c15:sqref>
                        </c15:formulaRef>
                      </c:ext>
                    </c:extLst>
                    <c:strCache>
                      <c:ptCount val="1"/>
                      <c:pt idx="0">
                        <c:v>All gases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Table_2!$A$5:$A$14</c15:sqref>
                        </c15:fullRef>
                        <c15:formulaRef>
                          <c15:sqref>Table_2!$A$5:$A$13</c15:sqref>
                        </c15:formulaRef>
                      </c:ext>
                    </c:extLst>
                    <c:strCache>
                      <c:ptCount val="9"/>
                      <c:pt idx="0">
                        <c:v>Agriculture</c:v>
                      </c:pt>
                      <c:pt idx="1">
                        <c:v>Business</c:v>
                      </c:pt>
                      <c:pt idx="2">
                        <c:v>Energy supply</c:v>
                      </c:pt>
                      <c:pt idx="3">
                        <c:v>Industrial process</c:v>
                      </c:pt>
                      <c:pt idx="4">
                        <c:v>Land use change</c:v>
                      </c:pt>
                      <c:pt idx="5">
                        <c:v>Public</c:v>
                      </c:pt>
                      <c:pt idx="6">
                        <c:v>Residential</c:v>
                      </c:pt>
                      <c:pt idx="7">
                        <c:v>Transport</c:v>
                      </c:pt>
                      <c:pt idx="8">
                        <c:v>Waste management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Table_2!$I$5:$I$14</c15:sqref>
                        </c15:fullRef>
                        <c15:formulaRef>
                          <c15:sqref>Table_2!$I$5:$I$13</c15:sqref>
                        </c15:formulaRef>
                      </c:ext>
                    </c:extLst>
                    <c:numCache>
                      <c:formatCode>#,##0.0</c:formatCode>
                      <c:ptCount val="9"/>
                      <c:pt idx="0">
                        <c:v>5.5672863210544303</c:v>
                      </c:pt>
                      <c:pt idx="1">
                        <c:v>2.7907950499300367</c:v>
                      </c:pt>
                      <c:pt idx="2">
                        <c:v>2.8469297672846299</c:v>
                      </c:pt>
                      <c:pt idx="3">
                        <c:v>0.22069951520317152</c:v>
                      </c:pt>
                      <c:pt idx="4">
                        <c:v>2.3650674960952642</c:v>
                      </c:pt>
                      <c:pt idx="5">
                        <c:v>0.14058936032076741</c:v>
                      </c:pt>
                      <c:pt idx="6">
                        <c:v>2.8662919697766331</c:v>
                      </c:pt>
                      <c:pt idx="7">
                        <c:v>3.3816566340918413</c:v>
                      </c:pt>
                      <c:pt idx="8">
                        <c:v>0.72345475614198929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73D-44EC-A247-A62D95B13786}"/>
                  </c:ext>
                </c:extLst>
              </c15:ser>
            </c15:filteredBarSeries>
          </c:ext>
        </c:extLst>
      </c:barChart>
      <c:catAx>
        <c:axId val="668911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8912152"/>
        <c:crosses val="autoZero"/>
        <c:auto val="1"/>
        <c:lblAlgn val="ctr"/>
        <c:lblOffset val="100"/>
        <c:noMultiLvlLbl val="0"/>
      </c:catAx>
      <c:valAx>
        <c:axId val="6689121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8911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448048324375149"/>
          <c:y val="0.22909155348343943"/>
          <c:w val="0.26855727131661966"/>
          <c:h val="0.36458442694663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016964285714284E-2"/>
          <c:y val="2.9494841269841268E-2"/>
          <c:w val="0.92964374999999999"/>
          <c:h val="0.94101031746031749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681-4FF6-9D39-DCA9DC29C8A9}"/>
              </c:ext>
            </c:extLst>
          </c:dPt>
          <c:dPt>
            <c:idx val="5"/>
            <c:marker>
              <c:symbol val="circle"/>
              <c:size val="10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681-4FF6-9D39-DCA9DC29C8A9}"/>
              </c:ext>
            </c:extLst>
          </c:dPt>
          <c:dPt>
            <c:idx val="8"/>
            <c:marker>
              <c:symbol val="circle"/>
              <c:size val="10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0C03-4023-81E0-5EBC4C98C82E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2-E681-4FF6-9D39-DCA9DC29C8A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3-7C1E-450F-BA34-722479542A95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5-2092-49DC-ABC1-2A4B95DB1FD2}"/>
              </c:ext>
            </c:extLst>
          </c:dPt>
          <c:dPt>
            <c:idx val="30"/>
            <c:marker>
              <c:symbol val="circle"/>
              <c:size val="10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0C03-4023-81E0-5EBC4C98C82E}"/>
              </c:ext>
            </c:extLst>
          </c:dPt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81-4FF6-9D39-DCA9DC29C8A9}"/>
                </c:ext>
              </c:extLst>
            </c:dLbl>
            <c:dLbl>
              <c:idx val="8"/>
              <c:layout>
                <c:manualLayout>
                  <c:x val="-3.7181560836910821E-2"/>
                  <c:y val="-3.8540268612522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C03-4023-81E0-5EBC4C98C82E}"/>
                </c:ext>
              </c:extLst>
            </c:dLbl>
            <c:dLbl>
              <c:idx val="30"/>
              <c:layout>
                <c:manualLayout>
                  <c:x val="-4.6476951046140235E-3"/>
                  <c:y val="3.8540268612521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C03-4023-81E0-5EBC4C98C8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Figure_6!$B$36:$AF$36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Figure_6!$B$37:$AF$37</c:f>
              <c:numCache>
                <c:formatCode>0.0%</c:formatCode>
                <c:ptCount val="31"/>
                <c:pt idx="0">
                  <c:v>-6.3782798834123371E-4</c:v>
                </c:pt>
                <c:pt idx="5">
                  <c:v>2.7262965289997578E-2</c:v>
                </c:pt>
                <c:pt idx="8">
                  <c:v>-1.6725533859509329E-3</c:v>
                </c:pt>
                <c:pt idx="9">
                  <c:v>1.8434484028675292E-2</c:v>
                </c:pt>
                <c:pt idx="10">
                  <c:v>7.2824337219701751E-3</c:v>
                </c:pt>
                <c:pt idx="11">
                  <c:v>1.8966027511073794E-2</c:v>
                </c:pt>
                <c:pt idx="12">
                  <c:v>-7.1903673256456302E-2</c:v>
                </c:pt>
                <c:pt idx="13">
                  <c:v>-6.5315450864589439E-2</c:v>
                </c:pt>
                <c:pt idx="14">
                  <c:v>-7.1178444376478411E-2</c:v>
                </c:pt>
                <c:pt idx="15">
                  <c:v>-2.8541752584507474E-2</c:v>
                </c:pt>
                <c:pt idx="16">
                  <c:v>-2.26573344854561E-2</c:v>
                </c:pt>
                <c:pt idx="17">
                  <c:v>-6.7331779846384623E-2</c:v>
                </c:pt>
                <c:pt idx="18">
                  <c:v>-8.2833119278874018E-2</c:v>
                </c:pt>
                <c:pt idx="19">
                  <c:v>-0.14655424571020151</c:v>
                </c:pt>
                <c:pt idx="20">
                  <c:v>-0.12170129343104893</c:v>
                </c:pt>
                <c:pt idx="21">
                  <c:v>-0.16549275155028881</c:v>
                </c:pt>
                <c:pt idx="22">
                  <c:v>-0.15817041133757181</c:v>
                </c:pt>
                <c:pt idx="23">
                  <c:v>-0.14845380863524096</c:v>
                </c:pt>
                <c:pt idx="24">
                  <c:v>-0.17483873897208441</c:v>
                </c:pt>
                <c:pt idx="25">
                  <c:v>-0.16023264292683737</c:v>
                </c:pt>
                <c:pt idx="26">
                  <c:v>-0.14468166554891021</c:v>
                </c:pt>
                <c:pt idx="27">
                  <c:v>-0.17443366402398794</c:v>
                </c:pt>
                <c:pt idx="28">
                  <c:v>-0.185059977700334</c:v>
                </c:pt>
                <c:pt idx="29">
                  <c:v>-0.20541334191410066</c:v>
                </c:pt>
                <c:pt idx="30">
                  <c:v>-0.23874819848419582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1-4FF6-9D39-DCA9DC29C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905488"/>
        <c:axId val="668907840"/>
      </c:lineChart>
      <c:catAx>
        <c:axId val="66890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rgbClr val="757575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8907840"/>
        <c:crosses val="autoZero"/>
        <c:auto val="0"/>
        <c:lblAlgn val="ctr"/>
        <c:lblOffset val="100"/>
        <c:noMultiLvlLbl val="0"/>
      </c:catAx>
      <c:valAx>
        <c:axId val="66890784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rgbClr val="757575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89054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MainGases</c:v>
          </c:tx>
          <c:spPr>
            <a:ln w="381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4472C4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DE7-4200-A5D2-34366EE39984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DE7-4200-A5D2-34366EE39984}"/>
              </c:ext>
            </c:extLst>
          </c:dPt>
          <c:dPt>
            <c:idx val="2"/>
            <c:bubble3D val="0"/>
            <c:spPr>
              <a:solidFill>
                <a:srgbClr val="660066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DE7-4200-A5D2-34366EE39984}"/>
              </c:ext>
            </c:extLst>
          </c:dPt>
          <c:dPt>
            <c:idx val="3"/>
            <c:bubble3D val="0"/>
            <c:spPr>
              <a:solidFill>
                <a:srgbClr val="548235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DE7-4200-A5D2-34366EE39984}"/>
              </c:ext>
            </c:extLst>
          </c:dPt>
          <c:cat>
            <c:strRef>
              <c:f>Figure_2!$B$26:$E$26</c:f>
              <c:strCache>
                <c:ptCount val="4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HFCs</c:v>
                </c:pt>
              </c:strCache>
            </c:strRef>
          </c:cat>
          <c:val>
            <c:numRef>
              <c:f>Figure_2!$B$37:$E$37</c:f>
              <c:numCache>
                <c:formatCode>0.0%</c:formatCode>
                <c:ptCount val="4"/>
                <c:pt idx="0">
                  <c:v>0.67830335315046419</c:v>
                </c:pt>
                <c:pt idx="1">
                  <c:v>0.22917432191175763</c:v>
                </c:pt>
                <c:pt idx="2">
                  <c:v>7.8261052255074404E-2</c:v>
                </c:pt>
                <c:pt idx="3">
                  <c:v>1.410617736635717E-2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E7-4200-A5D2-34366EE39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381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4472C4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41A-4B46-9E7F-D881868DBACE}"/>
              </c:ext>
            </c:extLst>
          </c:dPt>
          <c:dPt>
            <c:idx val="1"/>
            <c:bubble3D val="0"/>
            <c:spPr>
              <a:solidFill>
                <a:srgbClr val="C55A11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41A-4B46-9E7F-D881868DBACE}"/>
              </c:ext>
            </c:extLst>
          </c:dPt>
          <c:dPt>
            <c:idx val="2"/>
            <c:bubble3D val="0"/>
            <c:spPr>
              <a:solidFill>
                <a:srgbClr val="AC901B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41A-4B46-9E7F-D881868DBACE}"/>
              </c:ext>
            </c:extLst>
          </c:dPt>
          <c:dPt>
            <c:idx val="3"/>
            <c:bubble3D val="0"/>
            <c:spPr>
              <a:solidFill>
                <a:srgbClr val="7F7F7F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41A-4B46-9E7F-D881868DBACE}"/>
              </c:ext>
            </c:extLst>
          </c:dPt>
          <c:dPt>
            <c:idx val="4"/>
            <c:bubble3D val="0"/>
            <c:spPr>
              <a:solidFill>
                <a:srgbClr val="C00000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41A-4B46-9E7F-D881868DBACE}"/>
              </c:ext>
            </c:extLst>
          </c:dPt>
          <c:dPt>
            <c:idx val="5"/>
            <c:bubble3D val="0"/>
            <c:spPr>
              <a:solidFill>
                <a:srgbClr val="660066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41A-4B46-9E7F-D881868DBACE}"/>
              </c:ext>
            </c:extLst>
          </c:dPt>
          <c:dPt>
            <c:idx val="6"/>
            <c:bubble3D val="0"/>
            <c:spPr>
              <a:solidFill>
                <a:srgbClr val="548235"/>
              </a:solidFill>
              <a:ln w="381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D41A-4B46-9E7F-D881868DBACE}"/>
              </c:ext>
            </c:extLst>
          </c:dPt>
          <c:dLbls>
            <c:dLbl>
              <c:idx val="0"/>
              <c:layout>
                <c:manualLayout>
                  <c:x val="9.2154071831291984E-2"/>
                  <c:y val="-2.8222222222222256E-2"/>
                </c:manualLayout>
              </c:layout>
              <c:tx>
                <c:rich>
                  <a:bodyPr rot="0" vertOverflow="overflow" horzOverflow="overflow" vert="horz" wrap="square" lIns="36000" tIns="19050" rIns="38100" bIns="19050" anchor="ctr" anchorCtr="1">
                    <a:spAutoFit/>
                  </a:bodyPr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7A34BD7E-4BEC-473F-96BC-6D2371E18C01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D50D630A-568E-4927-B09C-0FF8C29877BA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41A-4B46-9E7F-D881868DBACE}"/>
                </c:ext>
              </c:extLst>
            </c:dLbl>
            <c:dLbl>
              <c:idx val="1"/>
              <c:layout>
                <c:manualLayout>
                  <c:x val="0.11776823356898243"/>
                  <c:y val="2.4786190663005098E-2"/>
                </c:manualLayout>
              </c:layout>
              <c:tx>
                <c:rich>
                  <a:bodyPr rot="0" vertOverflow="overflow" horzOverflow="overflow" vert="horz" wrap="square" lIns="36000" tIns="19050" rIns="38100" bIns="19050" anchor="ctr" anchorCtr="1">
                    <a:spAutoFit/>
                  </a:bodyPr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4D7F47D0-0A54-4D9D-AC16-D4C596222780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A7A44DE9-89D7-477B-B328-A2F59A4FB1A5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41A-4B46-9E7F-D881868DBACE}"/>
                </c:ext>
              </c:extLst>
            </c:dLbl>
            <c:dLbl>
              <c:idx val="2"/>
              <c:layout>
                <c:manualLayout>
                  <c:x val="-3.3623888260926327E-2"/>
                  <c:y val="0.11589345382232383"/>
                </c:manualLayout>
              </c:layout>
              <c:tx>
                <c:rich>
                  <a:bodyPr rot="0" vertOverflow="overflow" horzOverflow="overflow" vert="horz" wrap="square" lIns="36000" tIns="19050" rIns="38100" bIns="19050" anchor="ctr" anchorCtr="1">
                    <a:spAutoFit/>
                  </a:bodyPr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14687123-8E1E-45DF-9AAA-2EB234E99D65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81B2CF31-BE9B-4241-A5E5-8FE8666F32B9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41A-4B46-9E7F-D881868DBACE}"/>
                </c:ext>
              </c:extLst>
            </c:dLbl>
            <c:dLbl>
              <c:idx val="3"/>
              <c:layout>
                <c:manualLayout>
                  <c:x val="-9.8865176278704142E-2"/>
                  <c:y val="8.8651970831339591E-2"/>
                </c:manualLayout>
              </c:layout>
              <c:tx>
                <c:rich>
                  <a:bodyPr rot="0" vertOverflow="overflow" horzOverflow="overflow" vert="horz" wrap="square" lIns="36000" tIns="19050" rIns="38100" bIns="19050" anchor="ctr" anchorCtr="1">
                    <a:noAutofit/>
                  </a:bodyPr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6285046F-DC51-4958-977F-6CF8ACD32898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38FFBE7F-A4EF-41BA-8DBA-87B269CE4E25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0902684810987391"/>
                      <c:h val="0.1523910322409937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41A-4B46-9E7F-D881868DBACE}"/>
                </c:ext>
              </c:extLst>
            </c:dLbl>
            <c:dLbl>
              <c:idx val="4"/>
              <c:layout>
                <c:manualLayout>
                  <c:x val="-0.10187889114185318"/>
                  <c:y val="3.5732842710507673E-3"/>
                </c:manualLayout>
              </c:layout>
              <c:tx>
                <c:rich>
                  <a:bodyPr rot="0" vertOverflow="overflow" horzOverflow="overflow" vert="horz" wrap="square" lIns="36000" tIns="19050" rIns="38100" bIns="19050" anchor="ctr" anchorCtr="1">
                    <a:spAutoFit/>
                  </a:bodyPr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DE572CD3-7852-410E-B4EE-B22C0653E9A8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7CBDDEB3-0B27-4997-8AB0-8ABCF3302837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41A-4B46-9E7F-D881868DBACE}"/>
                </c:ext>
              </c:extLst>
            </c:dLbl>
            <c:dLbl>
              <c:idx val="5"/>
              <c:layout>
                <c:manualLayout>
                  <c:x val="-9.5046489012285781E-2"/>
                  <c:y val="-6.6228049129916811E-2"/>
                </c:manualLayout>
              </c:layout>
              <c:tx>
                <c:rich>
                  <a:bodyPr rot="0" vertOverflow="overflow" horzOverflow="overflow" vert="horz" wrap="square" lIns="36000" tIns="19050" rIns="38100" bIns="19050" anchor="ctr" anchorCtr="1">
                    <a:noAutofit/>
                  </a:bodyPr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7C465846-F16A-4B5C-8130-B9BBC29584A4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218EE331-A3A8-4925-A8CD-34D6053F5AF3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1958248623274469"/>
                      <c:h val="0.1314975192380722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41A-4B46-9E7F-D881868DBACE}"/>
                </c:ext>
              </c:extLst>
            </c:dLbl>
            <c:dLbl>
              <c:idx val="6"/>
              <c:layout>
                <c:manualLayout>
                  <c:x val="-1.5091859370161347E-2"/>
                  <c:y val="-0.11619242163931764"/>
                </c:manualLayout>
              </c:layout>
              <c:tx>
                <c:rich>
                  <a:bodyPr rot="0" vertOverflow="overflow" horzOverflow="overflow" vert="horz" wrap="square" lIns="36000" tIns="19050" rIns="38100" bIns="19050" anchor="ctr" anchorCtr="1">
                    <a:spAutoFit/>
                  </a:bodyPr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E8D3C302-31F6-4887-B3D5-A95729427D39}" type="CATEGORYNAM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sz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671B6D54-70ED-4F0C-996D-1499804297A0}" type="VALUE">
                      <a:rPr lang="en-US" sz="120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D41A-4B46-9E7F-D881868DBAC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Overflow="overflow" horzOverflow="overflow" vert="horz" wrap="square" lIns="36000" tIns="19050" rIns="38100" bIns="19050" anchor="ctr" anchorCtr="1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Figure_3!$A$27:$A$33</c:f>
              <c:strCache>
                <c:ptCount val="7"/>
                <c:pt idx="0">
                  <c:v>Agriculture</c:v>
                </c:pt>
                <c:pt idx="1">
                  <c:v>Transport</c:v>
                </c:pt>
                <c:pt idx="2">
                  <c:v>Residential</c:v>
                </c:pt>
                <c:pt idx="3">
                  <c:v>Energy Supply</c:v>
                </c:pt>
                <c:pt idx="4">
                  <c:v>Business</c:v>
                </c:pt>
                <c:pt idx="5">
                  <c:v>Land Use Change</c:v>
                </c:pt>
                <c:pt idx="6">
                  <c:v>Other</c:v>
                </c:pt>
              </c:strCache>
            </c:strRef>
          </c:cat>
          <c:val>
            <c:numRef>
              <c:f>Figure_3!$C$27:$C$33</c:f>
              <c:numCache>
                <c:formatCode>0.0%</c:formatCode>
                <c:ptCount val="7"/>
                <c:pt idx="0">
                  <c:v>0.26634202497390685</c:v>
                </c:pt>
                <c:pt idx="1">
                  <c:v>0.16178030439790303</c:v>
                </c:pt>
                <c:pt idx="2">
                  <c:v>0.13712497676106017</c:v>
                </c:pt>
                <c:pt idx="3">
                  <c:v>0.13619867839552213</c:v>
                </c:pt>
                <c:pt idx="4">
                  <c:v>0.13351316279072592</c:v>
                </c:pt>
                <c:pt idx="5">
                  <c:v>0.11314612358407952</c:v>
                </c:pt>
                <c:pt idx="6">
                  <c:v>5.1894729096802365E-2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41A-4B46-9E7F-D881868DBA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 b="0">
                <a:latin typeface="Arial" panose="020B0604020202020204" pitchFamily="34" charset="0"/>
                <a:cs typeface="Arial" panose="020B0604020202020204" pitchFamily="34" charset="0"/>
              </a:rPr>
              <a:t>Agriculture</a:t>
            </a:r>
          </a:p>
        </c:rich>
      </c:tx>
      <c:layout>
        <c:manualLayout>
          <c:xMode val="edge"/>
          <c:yMode val="edge"/>
          <c:x val="0.41726053730200557"/>
          <c:y val="5.709808486402113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Figure_1!$B$37</c:f>
              <c:strCache>
                <c:ptCount val="1"/>
                <c:pt idx="0">
                  <c:v>5.3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6A8-4776-B08A-104058EC9042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6A8-4776-B08A-104058EC9042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E-1CBF-4B60-8ECA-2FD3ACDDEBD1}"/>
              </c:ext>
            </c:extLst>
          </c:dPt>
          <c:dPt>
            <c:idx val="29"/>
            <c:bubble3D val="0"/>
            <c:spPr>
              <a:ln>
                <a:solidFill>
                  <a:schemeClr val="accent3">
                    <a:lumMod val="50000"/>
                    <a:alpha val="97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833-4248-9147-636938723940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rgbClr val="385623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1CBF-4B60-8ECA-2FD3ACDDEBD1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8-4776-B08A-104058EC9042}"/>
                </c:ext>
              </c:extLst>
            </c:dLbl>
            <c:dLbl>
              <c:idx val="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BF-4B60-8ECA-2FD3ACDDEBD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49-4EA3-A531-1447B72265B4}"/>
                </c:ext>
              </c:extLst>
            </c:dLbl>
            <c:dLbl>
              <c:idx val="10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BF-4B60-8ECA-2FD3ACDDEBD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F49-4EA3-A531-1447B72265B4}"/>
                </c:ext>
              </c:extLst>
            </c:dLbl>
            <c:dLbl>
              <c:idx val="12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BF-4B60-8ECA-2FD3ACDDEBD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F49-4EA3-A531-1447B72265B4}"/>
                </c:ext>
              </c:extLst>
            </c:dLbl>
            <c:dLbl>
              <c:idx val="14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BF-4B60-8ECA-2FD3ACDDEBD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49-4EA3-A531-1447B72265B4}"/>
                </c:ext>
              </c:extLst>
            </c:dLbl>
            <c:dLbl>
              <c:idx val="16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BF-4B60-8ECA-2FD3ACDDEBD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F49-4EA3-A531-1447B72265B4}"/>
                </c:ext>
              </c:extLst>
            </c:dLbl>
            <c:dLbl>
              <c:idx val="1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BF-4B60-8ECA-2FD3ACDDEBD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49-4EA3-A531-1447B72265B4}"/>
                </c:ext>
              </c:extLst>
            </c:dLbl>
            <c:dLbl>
              <c:idx val="20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BF-4B60-8ECA-2FD3ACDDEBD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49-4EA3-A531-1447B72265B4}"/>
                </c:ext>
              </c:extLst>
            </c:dLbl>
            <c:dLbl>
              <c:idx val="22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BF-4B60-8ECA-2FD3ACDDEBD1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F49-4EA3-A531-1447B72265B4}"/>
                </c:ext>
              </c:extLst>
            </c:dLbl>
            <c:dLbl>
              <c:idx val="24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BF-4B60-8ECA-2FD3ACDDEBD1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F49-4EA3-A531-1447B72265B4}"/>
                </c:ext>
              </c:extLst>
            </c:dLbl>
            <c:dLbl>
              <c:idx val="26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CBF-4B60-8ECA-2FD3ACDDEBD1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49-4EA3-A531-1447B72265B4}"/>
                </c:ext>
              </c:extLst>
            </c:dLbl>
            <c:dLbl>
              <c:idx val="2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CBF-4B60-8ECA-2FD3ACDDEBD1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33-4248-9147-6369387239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Figure_1!$C$36:$AG$36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Figure_1!$C$37:$AG$37</c:f>
              <c:numCache>
                <c:formatCode>#,##0.0</c:formatCode>
                <c:ptCount val="31"/>
                <c:pt idx="0">
                  <c:v>5.263913525041179</c:v>
                </c:pt>
                <c:pt idx="5">
                  <c:v>5.7322959386321299</c:v>
                </c:pt>
                <c:pt idx="8">
                  <c:v>5.8471039360924291</c:v>
                </c:pt>
                <c:pt idx="9">
                  <c:v>5.7717508408137892</c:v>
                </c:pt>
                <c:pt idx="10">
                  <c:v>5.5545167493558827</c:v>
                </c:pt>
                <c:pt idx="11">
                  <c:v>5.5461243614828541</c:v>
                </c:pt>
                <c:pt idx="12">
                  <c:v>5.5278552612270726</c:v>
                </c:pt>
                <c:pt idx="13">
                  <c:v>5.5916963076634616</c:v>
                </c:pt>
                <c:pt idx="14">
                  <c:v>5.5324412603213213</c:v>
                </c:pt>
                <c:pt idx="15">
                  <c:v>5.5779611953870756</c:v>
                </c:pt>
                <c:pt idx="16">
                  <c:v>5.4279691570812378</c:v>
                </c:pt>
                <c:pt idx="17">
                  <c:v>5.3274443631941075</c:v>
                </c:pt>
                <c:pt idx="18">
                  <c:v>5.1731803833718502</c:v>
                </c:pt>
                <c:pt idx="19">
                  <c:v>5.1493027574480568</c:v>
                </c:pt>
                <c:pt idx="20">
                  <c:v>5.2482720071258866</c:v>
                </c:pt>
                <c:pt idx="21">
                  <c:v>5.2668689561052169</c:v>
                </c:pt>
                <c:pt idx="22">
                  <c:v>5.3268558195846429</c:v>
                </c:pt>
                <c:pt idx="23">
                  <c:v>5.3149043742206921</c:v>
                </c:pt>
                <c:pt idx="24">
                  <c:v>5.3704959211331236</c:v>
                </c:pt>
                <c:pt idx="25">
                  <c:v>5.4657701146017512</c:v>
                </c:pt>
                <c:pt idx="26">
                  <c:v>5.5666430281126846</c:v>
                </c:pt>
                <c:pt idx="27">
                  <c:v>5.6391728393951608</c:v>
                </c:pt>
                <c:pt idx="28">
                  <c:v>5.5685841042413644</c:v>
                </c:pt>
                <c:pt idx="29">
                  <c:v>5.5562931649277498</c:v>
                </c:pt>
                <c:pt idx="30">
                  <c:v>5.5672863210544286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A8-4776-B08A-104058EC904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68120"/>
        <c:axId val="667968904"/>
      </c:lineChart>
      <c:catAx>
        <c:axId val="667968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8904"/>
        <c:crosses val="autoZero"/>
        <c:auto val="1"/>
        <c:lblAlgn val="ctr"/>
        <c:lblOffset val="100"/>
        <c:noMultiLvlLbl val="0"/>
      </c:catAx>
      <c:valAx>
        <c:axId val="667968904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8120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 b="0">
                <a:latin typeface="Arial" panose="020B0604020202020204" pitchFamily="34" charset="0"/>
                <a:cs typeface="Arial" panose="020B0604020202020204" pitchFamily="34" charset="0"/>
              </a:rPr>
              <a:t>Business</a:t>
            </a:r>
          </a:p>
        </c:rich>
      </c:tx>
      <c:layout>
        <c:manualLayout>
          <c:xMode val="edge"/>
          <c:yMode val="edge"/>
          <c:x val="0.42609119050083272"/>
          <c:y val="6.297018460924397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Figure_1!$B$38</c:f>
              <c:strCache>
                <c:ptCount val="1"/>
                <c:pt idx="0">
                  <c:v>3.9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FAE-45EE-BEDE-5228AE6B211D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FAE-45EE-BEDE-5228AE6B211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D-2816-40CE-9F68-4ADB28684A50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2-2D19-4769-9891-23BD0F833C5C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rgbClr val="385623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2816-40CE-9F68-4ADB28684A50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AE-45EE-BEDE-5228AE6B211D}"/>
                </c:ext>
              </c:extLst>
            </c:dLbl>
            <c:dLbl>
              <c:idx val="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16-40CE-9F68-4ADB28684A5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C1-4B9D-8590-1DDA00877F95}"/>
                </c:ext>
              </c:extLst>
            </c:dLbl>
            <c:dLbl>
              <c:idx val="10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16-40CE-9F68-4ADB28684A5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0C1-4B9D-8590-1DDA00877F95}"/>
                </c:ext>
              </c:extLst>
            </c:dLbl>
            <c:dLbl>
              <c:idx val="12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16-40CE-9F68-4ADB28684A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0C1-4B9D-8590-1DDA00877F95}"/>
                </c:ext>
              </c:extLst>
            </c:dLbl>
            <c:dLbl>
              <c:idx val="14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16-40CE-9F68-4ADB28684A5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C1-4B9D-8590-1DDA00877F95}"/>
                </c:ext>
              </c:extLst>
            </c:dLbl>
            <c:dLbl>
              <c:idx val="16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16-40CE-9F68-4ADB28684A5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C1-4B9D-8590-1DDA00877F95}"/>
                </c:ext>
              </c:extLst>
            </c:dLbl>
            <c:dLbl>
              <c:idx val="1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16-40CE-9F68-4ADB28684A5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0C1-4B9D-8590-1DDA00877F95}"/>
                </c:ext>
              </c:extLst>
            </c:dLbl>
            <c:dLbl>
              <c:idx val="20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16-40CE-9F68-4ADB28684A5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C1-4B9D-8590-1DDA00877F95}"/>
                </c:ext>
              </c:extLst>
            </c:dLbl>
            <c:dLbl>
              <c:idx val="22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16-40CE-9F68-4ADB28684A50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C1-4B9D-8590-1DDA00877F95}"/>
                </c:ext>
              </c:extLst>
            </c:dLbl>
            <c:dLbl>
              <c:idx val="24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16-40CE-9F68-4ADB28684A5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C1-4B9D-8590-1DDA00877F95}"/>
                </c:ext>
              </c:extLst>
            </c:dLbl>
            <c:dLbl>
              <c:idx val="26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816-40CE-9F68-4ADB28684A50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0C1-4B9D-8590-1DDA00877F95}"/>
                </c:ext>
              </c:extLst>
            </c:dLbl>
            <c:dLbl>
              <c:idx val="2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816-40CE-9F68-4ADB28684A5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19-4769-9891-23BD0F833C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Figure_1!$C$36:$AG$36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Figure_1!$C$38:$AG$38</c:f>
              <c:numCache>
                <c:formatCode>#,##0.0</c:formatCode>
                <c:ptCount val="31"/>
                <c:pt idx="0">
                  <c:v>3.9221941919829</c:v>
                </c:pt>
                <c:pt idx="5">
                  <c:v>3.7352960819048358</c:v>
                </c:pt>
                <c:pt idx="8">
                  <c:v>3.0783719690945777</c:v>
                </c:pt>
                <c:pt idx="9">
                  <c:v>3.3546354697566909</c:v>
                </c:pt>
                <c:pt idx="10">
                  <c:v>3.4344420077401865</c:v>
                </c:pt>
                <c:pt idx="11">
                  <c:v>3.4832958086736108</c:v>
                </c:pt>
                <c:pt idx="12">
                  <c:v>2.6843756804272183</c:v>
                </c:pt>
                <c:pt idx="13">
                  <c:v>2.8339577408940797</c:v>
                </c:pt>
                <c:pt idx="14">
                  <c:v>2.8622088920324051</c:v>
                </c:pt>
                <c:pt idx="15">
                  <c:v>3.4114157436166743</c:v>
                </c:pt>
                <c:pt idx="16">
                  <c:v>3.2343277855302834</c:v>
                </c:pt>
                <c:pt idx="17">
                  <c:v>3.1767871047182301</c:v>
                </c:pt>
                <c:pt idx="18">
                  <c:v>2.9228390172886312</c:v>
                </c:pt>
                <c:pt idx="19">
                  <c:v>2.6992943687738209</c:v>
                </c:pt>
                <c:pt idx="20">
                  <c:v>3.0661417562554769</c:v>
                </c:pt>
                <c:pt idx="21">
                  <c:v>2.8657501816649211</c:v>
                </c:pt>
                <c:pt idx="22">
                  <c:v>2.8268929994489498</c:v>
                </c:pt>
                <c:pt idx="23">
                  <c:v>3.0145579541736427</c:v>
                </c:pt>
                <c:pt idx="24">
                  <c:v>3.2148909637884384</c:v>
                </c:pt>
                <c:pt idx="25">
                  <c:v>3.1813140743356674</c:v>
                </c:pt>
                <c:pt idx="26">
                  <c:v>3.1190701705031687</c:v>
                </c:pt>
                <c:pt idx="27">
                  <c:v>3.0633611516058217</c:v>
                </c:pt>
                <c:pt idx="28">
                  <c:v>3.0649335996087901</c:v>
                </c:pt>
                <c:pt idx="29">
                  <c:v>2.7207046280849592</c:v>
                </c:pt>
                <c:pt idx="30">
                  <c:v>2.7907950499300371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AE-45EE-BEDE-5228AE6B211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64984"/>
        <c:axId val="667967728"/>
      </c:lineChart>
      <c:catAx>
        <c:axId val="667964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7728"/>
        <c:crosses val="autoZero"/>
        <c:auto val="1"/>
        <c:lblAlgn val="ctr"/>
        <c:lblOffset val="100"/>
        <c:noMultiLvlLbl val="0"/>
      </c:catAx>
      <c:valAx>
        <c:axId val="667967728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4984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 b="0">
                <a:latin typeface="Arial" panose="020B0604020202020204" pitchFamily="34" charset="0"/>
                <a:cs typeface="Arial" panose="020B0604020202020204" pitchFamily="34" charset="0"/>
              </a:rPr>
              <a:t>Energy Supply</a:t>
            </a:r>
          </a:p>
        </c:rich>
      </c:tx>
      <c:layout>
        <c:manualLayout>
          <c:xMode val="edge"/>
          <c:yMode val="edge"/>
          <c:x val="0.38590111929131504"/>
          <c:y val="7.252042747080318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Figure_1!$B$39</c:f>
              <c:strCache>
                <c:ptCount val="1"/>
                <c:pt idx="0">
                  <c:v>5.3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BE4-48EA-9C83-F3009EE00EF9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BE4-48EA-9C83-F3009EE00EF9}"/>
              </c:ext>
            </c:extLst>
          </c:dPt>
          <c:dPt>
            <c:idx val="28"/>
            <c:bubble3D val="0"/>
            <c:spPr>
              <a:ln>
                <a:solidFill>
                  <a:schemeClr val="accent3">
                    <a:lumMod val="50000"/>
                    <a:alpha val="99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E-F008-4DB8-8477-2B617B8D92FC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2-A8DA-4635-A724-E6D69FDE5EC7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rgbClr val="385623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F008-4DB8-8477-2B617B8D92FC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E4-48EA-9C83-F3009EE00EF9}"/>
                </c:ext>
              </c:extLst>
            </c:dLbl>
            <c:dLbl>
              <c:idx val="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08-4DB8-8477-2B617B8D92F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5D-449F-B7E8-AACD2C726419}"/>
                </c:ext>
              </c:extLst>
            </c:dLbl>
            <c:dLbl>
              <c:idx val="10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08-4DB8-8477-2B617B8D92F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5D-449F-B7E8-AACD2C726419}"/>
                </c:ext>
              </c:extLst>
            </c:dLbl>
            <c:dLbl>
              <c:idx val="12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08-4DB8-8477-2B617B8D92F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5D-449F-B7E8-AACD2C726419}"/>
                </c:ext>
              </c:extLst>
            </c:dLbl>
            <c:dLbl>
              <c:idx val="14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08-4DB8-8477-2B617B8D92F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5D-449F-B7E8-AACD2C726419}"/>
                </c:ext>
              </c:extLst>
            </c:dLbl>
            <c:dLbl>
              <c:idx val="16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08-4DB8-8477-2B617B8D92F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5D-449F-B7E8-AACD2C726419}"/>
                </c:ext>
              </c:extLst>
            </c:dLbl>
            <c:dLbl>
              <c:idx val="1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08-4DB8-8477-2B617B8D92F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5D-449F-B7E8-AACD2C726419}"/>
                </c:ext>
              </c:extLst>
            </c:dLbl>
            <c:dLbl>
              <c:idx val="20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08-4DB8-8477-2B617B8D92F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E5D-449F-B7E8-AACD2C726419}"/>
                </c:ext>
              </c:extLst>
            </c:dLbl>
            <c:dLbl>
              <c:idx val="22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08-4DB8-8477-2B617B8D92F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5D-449F-B7E8-AACD2C726419}"/>
                </c:ext>
              </c:extLst>
            </c:dLbl>
            <c:dLbl>
              <c:idx val="24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008-4DB8-8477-2B617B8D92FC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5D-449F-B7E8-AACD2C726419}"/>
                </c:ext>
              </c:extLst>
            </c:dLbl>
            <c:dLbl>
              <c:idx val="26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08-4DB8-8477-2B617B8D92FC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5D-449F-B7E8-AACD2C726419}"/>
                </c:ext>
              </c:extLst>
            </c:dLbl>
            <c:dLbl>
              <c:idx val="2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08-4DB8-8477-2B617B8D92FC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DA-4635-A724-E6D69FDE5E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Figure_1!$C$36:$AG$36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Figure_1!$C$39:$AG$39</c:f>
              <c:numCache>
                <c:formatCode>#,##0.0</c:formatCode>
                <c:ptCount val="31"/>
                <c:pt idx="0">
                  <c:v>5.3090428371895602</c:v>
                </c:pt>
                <c:pt idx="5">
                  <c:v>6.5315320917884208</c:v>
                </c:pt>
                <c:pt idx="8">
                  <c:v>6.1871048499107895</c:v>
                </c:pt>
                <c:pt idx="9">
                  <c:v>6.2827331395126844</c:v>
                </c:pt>
                <c:pt idx="10">
                  <c:v>6.3370143161214543</c:v>
                </c:pt>
                <c:pt idx="11">
                  <c:v>6.6511124289811496</c:v>
                </c:pt>
                <c:pt idx="12">
                  <c:v>5.2196760441781924</c:v>
                </c:pt>
                <c:pt idx="13">
                  <c:v>5.0275731410029243</c:v>
                </c:pt>
                <c:pt idx="14">
                  <c:v>4.8786209898476596</c:v>
                </c:pt>
                <c:pt idx="15">
                  <c:v>5.4014978224296293</c:v>
                </c:pt>
                <c:pt idx="16">
                  <c:v>5.7309642292300085</c:v>
                </c:pt>
                <c:pt idx="17">
                  <c:v>4.6557527990413856</c:v>
                </c:pt>
                <c:pt idx="18">
                  <c:v>4.8416694226770183</c:v>
                </c:pt>
                <c:pt idx="19">
                  <c:v>3.687967642421492</c:v>
                </c:pt>
                <c:pt idx="20">
                  <c:v>3.9420625764918387</c:v>
                </c:pt>
                <c:pt idx="21">
                  <c:v>3.7297810635211803</c:v>
                </c:pt>
                <c:pt idx="22">
                  <c:v>3.8597218520352881</c:v>
                </c:pt>
                <c:pt idx="23">
                  <c:v>4.0595205885935322</c:v>
                </c:pt>
                <c:pt idx="24">
                  <c:v>3.8185563786319068</c:v>
                </c:pt>
                <c:pt idx="25">
                  <c:v>3.8179447019352466</c:v>
                </c:pt>
                <c:pt idx="26">
                  <c:v>4.0114655726892936</c:v>
                </c:pt>
                <c:pt idx="27">
                  <c:v>3.4222448719886605</c:v>
                </c:pt>
                <c:pt idx="28">
                  <c:v>2.9091210259486293</c:v>
                </c:pt>
                <c:pt idx="29">
                  <c:v>2.7769187321937734</c:v>
                </c:pt>
                <c:pt idx="30">
                  <c:v>2.8469297672846299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E4-48EA-9C83-F3009EE00EF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65376"/>
        <c:axId val="667966160"/>
      </c:lineChart>
      <c:catAx>
        <c:axId val="66796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6160"/>
        <c:crosses val="autoZero"/>
        <c:auto val="1"/>
        <c:lblAlgn val="ctr"/>
        <c:lblOffset val="100"/>
        <c:noMultiLvlLbl val="0"/>
      </c:catAx>
      <c:valAx>
        <c:axId val="667966160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5376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 b="0">
                <a:latin typeface="Arial" panose="020B0604020202020204" pitchFamily="34" charset="0"/>
                <a:cs typeface="Arial" panose="020B0604020202020204" pitchFamily="34" charset="0"/>
              </a:rPr>
              <a:t>Industrial</a:t>
            </a:r>
            <a:r>
              <a:rPr lang="en-GB" sz="1200" b="0" baseline="0">
                <a:latin typeface="Arial" panose="020B0604020202020204" pitchFamily="34" charset="0"/>
                <a:cs typeface="Arial" panose="020B0604020202020204" pitchFamily="34" charset="0"/>
              </a:rPr>
              <a:t> Process</a:t>
            </a:r>
            <a:endParaRPr lang="en-GB" sz="12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Figure_1!$B$40</c:f>
              <c:strCache>
                <c:ptCount val="1"/>
                <c:pt idx="0">
                  <c:v>0.8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948-49ED-9491-20750E4093E0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948-49ED-9491-20750E4093E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D-F428-4B2B-AB8D-A5AE6647584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2-137E-4E31-A4D4-B7A8C42D0A56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rgbClr val="385623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F428-4B2B-AB8D-A5AE66475845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48-49ED-9491-20750E4093E0}"/>
                </c:ext>
              </c:extLst>
            </c:dLbl>
            <c:dLbl>
              <c:idx val="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28-4B2B-AB8D-A5AE6647584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5F-40F6-BAEC-7BC151C3570D}"/>
                </c:ext>
              </c:extLst>
            </c:dLbl>
            <c:dLbl>
              <c:idx val="10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28-4B2B-AB8D-A5AE6647584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5F-40F6-BAEC-7BC151C3570D}"/>
                </c:ext>
              </c:extLst>
            </c:dLbl>
            <c:dLbl>
              <c:idx val="12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28-4B2B-AB8D-A5AE6647584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25F-40F6-BAEC-7BC151C3570D}"/>
                </c:ext>
              </c:extLst>
            </c:dLbl>
            <c:dLbl>
              <c:idx val="14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28-4B2B-AB8D-A5AE66475845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25F-40F6-BAEC-7BC151C3570D}"/>
                </c:ext>
              </c:extLst>
            </c:dLbl>
            <c:dLbl>
              <c:idx val="16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28-4B2B-AB8D-A5AE66475845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25F-40F6-BAEC-7BC151C3570D}"/>
                </c:ext>
              </c:extLst>
            </c:dLbl>
            <c:dLbl>
              <c:idx val="1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28-4B2B-AB8D-A5AE66475845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25F-40F6-BAEC-7BC151C3570D}"/>
                </c:ext>
              </c:extLst>
            </c:dLbl>
            <c:dLbl>
              <c:idx val="20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28-4B2B-AB8D-A5AE66475845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5F-40F6-BAEC-7BC151C3570D}"/>
                </c:ext>
              </c:extLst>
            </c:dLbl>
            <c:dLbl>
              <c:idx val="22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28-4B2B-AB8D-A5AE66475845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25F-40F6-BAEC-7BC151C3570D}"/>
                </c:ext>
              </c:extLst>
            </c:dLbl>
            <c:dLbl>
              <c:idx val="24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28-4B2B-AB8D-A5AE66475845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25F-40F6-BAEC-7BC151C3570D}"/>
                </c:ext>
              </c:extLst>
            </c:dLbl>
            <c:dLbl>
              <c:idx val="26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428-4B2B-AB8D-A5AE66475845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25F-40F6-BAEC-7BC151C3570D}"/>
                </c:ext>
              </c:extLst>
            </c:dLbl>
            <c:dLbl>
              <c:idx val="2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428-4B2B-AB8D-A5AE66475845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7E-4E31-A4D4-B7A8C42D0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Figure_1!$C$36:$AG$36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Figure_1!$C$40:$AG$40</c:f>
              <c:numCache>
                <c:formatCode>#,##0.0</c:formatCode>
                <c:ptCount val="31"/>
                <c:pt idx="0">
                  <c:v>0.75980059203059036</c:v>
                </c:pt>
                <c:pt idx="5">
                  <c:v>0.76480210997667286</c:v>
                </c:pt>
                <c:pt idx="8">
                  <c:v>0.81619271733794985</c:v>
                </c:pt>
                <c:pt idx="9">
                  <c:v>0.92386398865248676</c:v>
                </c:pt>
                <c:pt idx="10">
                  <c:v>0.6681074742284252</c:v>
                </c:pt>
                <c:pt idx="11">
                  <c:v>0.63505628880577969</c:v>
                </c:pt>
                <c:pt idx="12">
                  <c:v>0.21306744123757718</c:v>
                </c:pt>
                <c:pt idx="13">
                  <c:v>0.22038290153594867</c:v>
                </c:pt>
                <c:pt idx="14">
                  <c:v>0.22462150213463747</c:v>
                </c:pt>
                <c:pt idx="15">
                  <c:v>0.43088034653125679</c:v>
                </c:pt>
                <c:pt idx="16">
                  <c:v>0.43668631204488095</c:v>
                </c:pt>
                <c:pt idx="17">
                  <c:v>0.49282245717886242</c:v>
                </c:pt>
                <c:pt idx="18">
                  <c:v>0.40358105488086959</c:v>
                </c:pt>
                <c:pt idx="19">
                  <c:v>0.18076905836500917</c:v>
                </c:pt>
                <c:pt idx="20">
                  <c:v>0.1731152390484951</c:v>
                </c:pt>
                <c:pt idx="21">
                  <c:v>0.16507820139782092</c:v>
                </c:pt>
                <c:pt idx="22">
                  <c:v>0.16407384121802934</c:v>
                </c:pt>
                <c:pt idx="23">
                  <c:v>0.15048279001975506</c:v>
                </c:pt>
                <c:pt idx="24">
                  <c:v>0.18291896434053506</c:v>
                </c:pt>
                <c:pt idx="25">
                  <c:v>0.2311990307065204</c:v>
                </c:pt>
                <c:pt idx="26">
                  <c:v>0.22540729196132295</c:v>
                </c:pt>
                <c:pt idx="27">
                  <c:v>0.2248930880579437</c:v>
                </c:pt>
                <c:pt idx="28">
                  <c:v>0.23523827682045256</c:v>
                </c:pt>
                <c:pt idx="29">
                  <c:v>0.23118622776840425</c:v>
                </c:pt>
                <c:pt idx="30">
                  <c:v>0.22069951520317155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48-49ED-9491-20750E4093E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64200"/>
        <c:axId val="667965768"/>
      </c:lineChart>
      <c:catAx>
        <c:axId val="667964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5768"/>
        <c:crosses val="autoZero"/>
        <c:auto val="1"/>
        <c:lblAlgn val="ctr"/>
        <c:lblOffset val="100"/>
        <c:noMultiLvlLbl val="0"/>
      </c:catAx>
      <c:valAx>
        <c:axId val="667965768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4200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 b="0">
                <a:latin typeface="Arial" panose="020B0604020202020204" pitchFamily="34" charset="0"/>
                <a:cs typeface="Arial" panose="020B0604020202020204" pitchFamily="34" charset="0"/>
              </a:rPr>
              <a:t>Land Use Change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Figure_1!$B$41</c:f>
              <c:strCache>
                <c:ptCount val="1"/>
                <c:pt idx="0">
                  <c:v>2.8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4FE-44E6-87DD-99B73CE63D2E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4FE-44E6-87DD-99B73CE63D2E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D-4CAE-4C3C-87B1-6F3069CC2CD2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2-3475-4115-95F0-7B610D0E18AC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rgbClr val="385623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4CAE-4C3C-87B1-6F3069CC2CD2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FE-44E6-87DD-99B73CE63D2E}"/>
                </c:ext>
              </c:extLst>
            </c:dLbl>
            <c:dLbl>
              <c:idx val="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AE-4C3C-87B1-6F3069CC2CD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CF-4268-B10A-2E9DEE23F638}"/>
                </c:ext>
              </c:extLst>
            </c:dLbl>
            <c:dLbl>
              <c:idx val="10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AE-4C3C-87B1-6F3069CC2CD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CF-4268-B10A-2E9DEE23F638}"/>
                </c:ext>
              </c:extLst>
            </c:dLbl>
            <c:dLbl>
              <c:idx val="12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AE-4C3C-87B1-6F3069CC2CD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6CF-4268-B10A-2E9DEE23F638}"/>
                </c:ext>
              </c:extLst>
            </c:dLbl>
            <c:dLbl>
              <c:idx val="14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AE-4C3C-87B1-6F3069CC2CD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CF-4268-B10A-2E9DEE23F638}"/>
                </c:ext>
              </c:extLst>
            </c:dLbl>
            <c:dLbl>
              <c:idx val="16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AE-4C3C-87B1-6F3069CC2CD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6CF-4268-B10A-2E9DEE23F638}"/>
                </c:ext>
              </c:extLst>
            </c:dLbl>
            <c:dLbl>
              <c:idx val="1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AE-4C3C-87B1-6F3069CC2CD2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6CF-4268-B10A-2E9DEE23F638}"/>
                </c:ext>
              </c:extLst>
            </c:dLbl>
            <c:dLbl>
              <c:idx val="20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AE-4C3C-87B1-6F3069CC2CD2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6CF-4268-B10A-2E9DEE23F638}"/>
                </c:ext>
              </c:extLst>
            </c:dLbl>
            <c:dLbl>
              <c:idx val="22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AE-4C3C-87B1-6F3069CC2CD2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6CF-4268-B10A-2E9DEE23F638}"/>
                </c:ext>
              </c:extLst>
            </c:dLbl>
            <c:dLbl>
              <c:idx val="24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AE-4C3C-87B1-6F3069CC2CD2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CF-4268-B10A-2E9DEE23F638}"/>
                </c:ext>
              </c:extLst>
            </c:dLbl>
            <c:dLbl>
              <c:idx val="26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AE-4C3C-87B1-6F3069CC2CD2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6CF-4268-B10A-2E9DEE23F638}"/>
                </c:ext>
              </c:extLst>
            </c:dLbl>
            <c:dLbl>
              <c:idx val="2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AE-4C3C-87B1-6F3069CC2CD2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75-4115-95F0-7B610D0E1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Figure_1!$C$36:$AG$36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Figure_1!$C$41:$AG$41</c:f>
              <c:numCache>
                <c:formatCode>#,##0.0</c:formatCode>
                <c:ptCount val="31"/>
                <c:pt idx="0">
                  <c:v>2.8267994596103372</c:v>
                </c:pt>
                <c:pt idx="5">
                  <c:v>2.601315009470202</c:v>
                </c:pt>
                <c:pt idx="8">
                  <c:v>2.4310792834541362</c:v>
                </c:pt>
                <c:pt idx="9">
                  <c:v>2.4022536205926674</c:v>
                </c:pt>
                <c:pt idx="10">
                  <c:v>2.3684938116918444</c:v>
                </c:pt>
                <c:pt idx="11">
                  <c:v>2.3546650957458857</c:v>
                </c:pt>
                <c:pt idx="12">
                  <c:v>2.337391970387634</c:v>
                </c:pt>
                <c:pt idx="13">
                  <c:v>2.3085053104880036</c:v>
                </c:pt>
                <c:pt idx="14">
                  <c:v>2.3139789688781773</c:v>
                </c:pt>
                <c:pt idx="15">
                  <c:v>2.3317750274426228</c:v>
                </c:pt>
                <c:pt idx="16">
                  <c:v>2.3447112251390685</c:v>
                </c:pt>
                <c:pt idx="17">
                  <c:v>2.3769191551899325</c:v>
                </c:pt>
                <c:pt idx="18">
                  <c:v>2.3840470463068679</c:v>
                </c:pt>
                <c:pt idx="19">
                  <c:v>2.4494890854520044</c:v>
                </c:pt>
                <c:pt idx="20">
                  <c:v>2.4787363594520651</c:v>
                </c:pt>
                <c:pt idx="21">
                  <c:v>2.4712158403370679</c:v>
                </c:pt>
                <c:pt idx="22">
                  <c:v>2.6124032536066037</c:v>
                </c:pt>
                <c:pt idx="23">
                  <c:v>2.4280750908039361</c:v>
                </c:pt>
                <c:pt idx="24">
                  <c:v>2.426894359681798</c:v>
                </c:pt>
                <c:pt idx="25">
                  <c:v>2.4243146498590371</c:v>
                </c:pt>
                <c:pt idx="26">
                  <c:v>2.4431034430870002</c:v>
                </c:pt>
                <c:pt idx="27">
                  <c:v>2.4319526855927354</c:v>
                </c:pt>
                <c:pt idx="28">
                  <c:v>2.4204950931937077</c:v>
                </c:pt>
                <c:pt idx="29">
                  <c:v>2.3815695608046674</c:v>
                </c:pt>
                <c:pt idx="30">
                  <c:v>2.3650674960952629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FE-44E6-87DD-99B73CE63D2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69296"/>
        <c:axId val="667969688"/>
      </c:lineChart>
      <c:catAx>
        <c:axId val="66796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9688"/>
        <c:crosses val="autoZero"/>
        <c:auto val="1"/>
        <c:lblAlgn val="ctr"/>
        <c:lblOffset val="100"/>
        <c:noMultiLvlLbl val="0"/>
      </c:catAx>
      <c:valAx>
        <c:axId val="667969688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9296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 b="0">
                <a:latin typeface="Arial" panose="020B0604020202020204" pitchFamily="34" charset="0"/>
                <a:cs typeface="Arial" panose="020B0604020202020204" pitchFamily="34" charset="0"/>
              </a:rPr>
              <a:t>Public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Figure_1!$B$42</c:f>
              <c:strCache>
                <c:ptCount val="1"/>
                <c:pt idx="0">
                  <c:v>0.4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AB0-4146-B320-3F2AFEB80A6F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AB0-4146-B320-3F2AFEB80A6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D-E676-420D-B588-6B488B08F28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2-93B5-4C4F-8496-BB67212811DD}"/>
              </c:ext>
            </c:extLst>
          </c:dPt>
          <c:dPt>
            <c:idx val="30"/>
            <c:marker>
              <c:symbol val="circle"/>
              <c:size val="5"/>
              <c:spPr>
                <a:solidFill>
                  <a:schemeClr val="bg1"/>
                </a:solidFill>
                <a:ln w="28575">
                  <a:solidFill>
                    <a:srgbClr val="385623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E676-420D-B588-6B488B08F288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B0-4146-B320-3F2AFEB80A6F}"/>
                </c:ext>
              </c:extLst>
            </c:dLbl>
            <c:dLbl>
              <c:idx val="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76-420D-B588-6B488B08F28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05-434C-A656-4F2804C7E3C5}"/>
                </c:ext>
              </c:extLst>
            </c:dLbl>
            <c:dLbl>
              <c:idx val="10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76-420D-B588-6B488B08F28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D05-434C-A656-4F2804C7E3C5}"/>
                </c:ext>
              </c:extLst>
            </c:dLbl>
            <c:dLbl>
              <c:idx val="12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76-420D-B588-6B488B08F28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D05-434C-A656-4F2804C7E3C5}"/>
                </c:ext>
              </c:extLst>
            </c:dLbl>
            <c:dLbl>
              <c:idx val="14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76-420D-B588-6B488B08F2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05-434C-A656-4F2804C7E3C5}"/>
                </c:ext>
              </c:extLst>
            </c:dLbl>
            <c:dLbl>
              <c:idx val="16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76-420D-B588-6B488B08F28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05-434C-A656-4F2804C7E3C5}"/>
                </c:ext>
              </c:extLst>
            </c:dLbl>
            <c:dLbl>
              <c:idx val="1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6-420D-B588-6B488B08F288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D05-434C-A656-4F2804C7E3C5}"/>
                </c:ext>
              </c:extLst>
            </c:dLbl>
            <c:dLbl>
              <c:idx val="20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6-420D-B588-6B488B08F288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D05-434C-A656-4F2804C7E3C5}"/>
                </c:ext>
              </c:extLst>
            </c:dLbl>
            <c:dLbl>
              <c:idx val="22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76-420D-B588-6B488B08F288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D05-434C-A656-4F2804C7E3C5}"/>
                </c:ext>
              </c:extLst>
            </c:dLbl>
            <c:dLbl>
              <c:idx val="24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76-420D-B588-6B488B08F288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D05-434C-A656-4F2804C7E3C5}"/>
                </c:ext>
              </c:extLst>
            </c:dLbl>
            <c:dLbl>
              <c:idx val="26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76-420D-B588-6B488B08F288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05-434C-A656-4F2804C7E3C5}"/>
                </c:ext>
              </c:extLst>
            </c:dLbl>
            <c:dLbl>
              <c:idx val="28"/>
              <c:delete val="1"/>
              <c:extLst xmlns:c16="http://schemas.microsoft.com/office/drawing/2014/chart"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676-420D-B588-6B488B08F288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B5-4C4F-8496-BB67212811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Figure_1!$C$36:$AG$36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Figure_1!$C$42:$AG$42</c:f>
              <c:numCache>
                <c:formatCode>#,##0.0</c:formatCode>
                <c:ptCount val="31"/>
                <c:pt idx="0">
                  <c:v>0.42915051457886605</c:v>
                </c:pt>
                <c:pt idx="5">
                  <c:v>0.29801771198432447</c:v>
                </c:pt>
                <c:pt idx="8">
                  <c:v>0.20334119694802505</c:v>
                </c:pt>
                <c:pt idx="9">
                  <c:v>0.20922537714656914</c:v>
                </c:pt>
                <c:pt idx="10">
                  <c:v>0.17337950971354407</c:v>
                </c:pt>
                <c:pt idx="11">
                  <c:v>0.17692093579153562</c:v>
                </c:pt>
                <c:pt idx="12">
                  <c:v>0.11839395783311647</c:v>
                </c:pt>
                <c:pt idx="13">
                  <c:v>0.12376831589495214</c:v>
                </c:pt>
                <c:pt idx="14">
                  <c:v>0.14045349587762429</c:v>
                </c:pt>
                <c:pt idx="15">
                  <c:v>0.22509525721055959</c:v>
                </c:pt>
                <c:pt idx="16">
                  <c:v>0.20420550547854788</c:v>
                </c:pt>
                <c:pt idx="17">
                  <c:v>0.20671023323140994</c:v>
                </c:pt>
                <c:pt idx="18">
                  <c:v>0.20620397271884</c:v>
                </c:pt>
                <c:pt idx="19">
                  <c:v>0.20712048737444902</c:v>
                </c:pt>
                <c:pt idx="20">
                  <c:v>0.20516808304645401</c:v>
                </c:pt>
                <c:pt idx="21">
                  <c:v>0.19841786872745845</c:v>
                </c:pt>
                <c:pt idx="22">
                  <c:v>0.1971771197035066</c:v>
                </c:pt>
                <c:pt idx="23">
                  <c:v>0.20068346513018553</c:v>
                </c:pt>
                <c:pt idx="24">
                  <c:v>0.18240566940061376</c:v>
                </c:pt>
                <c:pt idx="25">
                  <c:v>0.18238854054286227</c:v>
                </c:pt>
                <c:pt idx="26">
                  <c:v>0.13641535882910913</c:v>
                </c:pt>
                <c:pt idx="27">
                  <c:v>0.13990247749133766</c:v>
                </c:pt>
                <c:pt idx="28">
                  <c:v>0.14724145256772153</c:v>
                </c:pt>
                <c:pt idx="29">
                  <c:v>0.14386856836973802</c:v>
                </c:pt>
                <c:pt idx="30">
                  <c:v>0.14058936032076741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B0-4146-B320-3F2AFEB80A6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67967336"/>
        <c:axId val="667970080"/>
      </c:lineChart>
      <c:catAx>
        <c:axId val="667967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70080"/>
        <c:crosses val="autoZero"/>
        <c:auto val="1"/>
        <c:lblAlgn val="ctr"/>
        <c:lblOffset val="100"/>
        <c:noMultiLvlLbl val="0"/>
      </c:catAx>
      <c:valAx>
        <c:axId val="667970080"/>
        <c:scaling>
          <c:orientation val="minMax"/>
          <c:max val="8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7967336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537883</xdr:colOff>
      <xdr:row>28</xdr:row>
      <xdr:rowOff>130591</xdr:rowOff>
    </xdr:from>
    <xdr:to>
      <xdr:col>3</xdr:col>
      <xdr:colOff>323493</xdr:colOff>
      <xdr:row>32</xdr:row>
      <xdr:rowOff>160161</xdr:rowOff>
    </xdr:to>
    <xdr:pic>
      <xdr:nvPicPr>
        <xdr:cNvPr id="3" name="Picture 2" descr="Department of Agriculture, Environment and Rural Affairs Logo" title="DAERA Logo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883" y="5688709"/>
          <a:ext cx="3229551" cy="806511"/>
        </a:xfrm>
        <a:prstGeom prst="rect">
          <a:avLst/>
        </a:prstGeom>
      </xdr:spPr>
    </xdr:pic>
    <xdr:clientData/>
  </xdr:twoCellAnchor>
  <xdr:twoCellAnchor editAs="oneCell">
    <xdr:from>
      <xdr:col>5</xdr:col>
      <xdr:colOff>620059</xdr:colOff>
      <xdr:row>28</xdr:row>
      <xdr:rowOff>67234</xdr:rowOff>
    </xdr:from>
    <xdr:to>
      <xdr:col>9</xdr:col>
      <xdr:colOff>5417</xdr:colOff>
      <xdr:row>32</xdr:row>
      <xdr:rowOff>178691</xdr:rowOff>
    </xdr:to>
    <xdr:pic>
      <xdr:nvPicPr>
        <xdr:cNvPr id="5" name="Picture 4" descr="NISRA Bilingual Logo" title="NISRA Bilingual Log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48941" y="5625352"/>
          <a:ext cx="1927412" cy="8883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190498</xdr:rowOff>
    </xdr:from>
    <xdr:to>
      <xdr:col>13</xdr:col>
      <xdr:colOff>338349</xdr:colOff>
      <xdr:row>28</xdr:row>
      <xdr:rowOff>180380</xdr:rowOff>
    </xdr:to>
    <xdr:graphicFrame macro="">
      <xdr:nvGraphicFramePr>
        <xdr:cNvPr id="2" name="Chart 1" descr="A line graph showing the percentage reduction in Northern Ireland's greenhouse gas emissions from the base year" title="Figur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378010</xdr:colOff>
      <xdr:row>3</xdr:row>
      <xdr:rowOff>182283</xdr:rowOff>
    </xdr:from>
    <xdr:to>
      <xdr:col>14</xdr:col>
      <xdr:colOff>221063</xdr:colOff>
      <xdr:row>31</xdr:row>
      <xdr:rowOff>59531</xdr:rowOff>
    </xdr:to>
    <xdr:graphicFrame macro="">
      <xdr:nvGraphicFramePr>
        <xdr:cNvPr id="5" name="Chart 4" descr="A line graph showing Nothern Ireland's greenhouse gas emissions over time." title="Figure 1:  Greenhouse gas emission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0.20685</cdr:x>
      <cdr:y>0.28284</cdr:y>
    </cdr:from>
    <cdr:to>
      <cdr:x>0.45458</cdr:x>
      <cdr:y>0.41773</cdr:y>
    </cdr:to>
    <cdr:sp macro="" textlink="">
      <cdr:nvSpPr>
        <cdr:cNvPr id="2" name="TextBox 1" descr="Ballylumford power station&#10;re-opened following &#10;conversion from oil to gas&#10;" title="Text box 1 at data point 1996"/>
        <cdr:cNvSpPr txBox="1"/>
      </cdr:nvSpPr>
      <cdr:spPr>
        <a:xfrm xmlns:a="http://schemas.openxmlformats.org/drawingml/2006/main">
          <a:off x="2339749" y="1444726"/>
          <a:ext cx="2802112" cy="6890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Ballylumford</a:t>
          </a:r>
          <a:r>
            <a:rPr lang="en-GB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power station</a:t>
          </a:r>
        </a:p>
        <a:p xmlns:a="http://schemas.openxmlformats.org/drawingml/2006/main">
          <a:r>
            <a:rPr lang="en-GB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re-opened (1996) following </a:t>
          </a:r>
        </a:p>
        <a:p xmlns:a="http://schemas.openxmlformats.org/drawingml/2006/main">
          <a:r>
            <a:rPr lang="en-GB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conversion from oil to gas</a:t>
          </a:r>
          <a:endParaRPr lang="en-GB" sz="12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0.30468</cdr:x>
      <cdr:y>0.10402</cdr:y>
    </cdr:from>
    <cdr:to>
      <cdr:x>0.30468</cdr:x>
      <cdr:y>0.23735</cdr:y>
    </cdr:to>
    <cdr:sp macro="" textlink="">
      <cdr:nvSpPr>
        <cdr:cNvPr id="4" name="Straight Arrow Connector 3" title="Pointer line for text box 1"/>
        <cdr:cNvSpPr/>
      </cdr:nvSpPr>
      <cdr:spPr>
        <a:xfrm xmlns:a="http://schemas.openxmlformats.org/drawingml/2006/main" flipV="1">
          <a:off x="3275090" y="514146"/>
          <a:ext cx="0" cy="65903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0.57375</cdr:x>
      <cdr:y>0.00124</cdr:y>
    </cdr:from>
    <cdr:to>
      <cdr:x>0.74243</cdr:x>
      <cdr:y>0.09462</cdr:y>
    </cdr:to>
    <cdr:sp macro="" textlink="">
      <cdr:nvSpPr>
        <cdr:cNvPr id="5" name="TextBox 1" descr="Recession led to lower&#10;demand for electricity&#10;" title="Text box 3 at data point 2009"/>
        <cdr:cNvSpPr txBox="1"/>
      </cdr:nvSpPr>
      <cdr:spPr>
        <a:xfrm xmlns:a="http://schemas.openxmlformats.org/drawingml/2006/main">
          <a:off x="6489762" y="6350"/>
          <a:ext cx="1907928" cy="476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Recession led to lower</a:t>
          </a:r>
        </a:p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demand for electricity</a:t>
          </a:r>
        </a:p>
      </cdr:txBody>
    </cdr:sp>
  </cdr:relSizeAnchor>
  <cdr:relSizeAnchor xmlns:cdr="http://schemas.openxmlformats.org/drawingml/2006/chartDrawing">
    <cdr:from>
      <cdr:x>0.60592</cdr:x>
      <cdr:y>0.41859</cdr:y>
    </cdr:from>
    <cdr:to>
      <cdr:x>0.88088</cdr:x>
      <cdr:y>0.53688</cdr:y>
    </cdr:to>
    <cdr:sp macro="" textlink="">
      <cdr:nvSpPr>
        <cdr:cNvPr id="6" name="TextBox 1" descr="Moyle Interconnector operational&#10;and chemical industry plant closed&#10;" title="Text box 4 at data point 2010"/>
        <cdr:cNvSpPr txBox="1"/>
      </cdr:nvSpPr>
      <cdr:spPr>
        <a:xfrm xmlns:a="http://schemas.openxmlformats.org/drawingml/2006/main">
          <a:off x="6853691" y="2138126"/>
          <a:ext cx="3110115" cy="604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Two successive</a:t>
          </a:r>
          <a:r>
            <a:rPr lang="en-GB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cold winters </a:t>
          </a:r>
        </a:p>
        <a:p xmlns:a="http://schemas.openxmlformats.org/drawingml/2006/main">
          <a:r>
            <a:rPr lang="en-GB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meant higher demand for heating</a:t>
          </a:r>
          <a:endParaRPr lang="en-GB" sz="12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0.64562</cdr:x>
      <cdr:y>0.0952</cdr:y>
    </cdr:from>
    <cdr:to>
      <cdr:x>0.64618</cdr:x>
      <cdr:y>0.17601</cdr:y>
    </cdr:to>
    <cdr:sp macro="" textlink="">
      <cdr:nvSpPr>
        <cdr:cNvPr id="8" name="Straight Arrow Connector 7" title="Pointer line for text box 3"/>
        <cdr:cNvSpPr/>
      </cdr:nvSpPr>
      <cdr:spPr>
        <a:xfrm xmlns:a="http://schemas.openxmlformats.org/drawingml/2006/main" flipH="1">
          <a:off x="6939909" y="496100"/>
          <a:ext cx="6019" cy="42112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0.67409</cdr:x>
      <cdr:y>0.19743</cdr:y>
    </cdr:from>
    <cdr:to>
      <cdr:x>0.67409</cdr:x>
      <cdr:y>0.39743</cdr:y>
    </cdr:to>
    <cdr:sp macro="" textlink="">
      <cdr:nvSpPr>
        <cdr:cNvPr id="10" name="Straight Arrow Connector 9" title="Pointer line for text box 4"/>
        <cdr:cNvSpPr/>
      </cdr:nvSpPr>
      <cdr:spPr>
        <a:xfrm xmlns:a="http://schemas.openxmlformats.org/drawingml/2006/main" flipV="1">
          <a:off x="7245881" y="1028841"/>
          <a:ext cx="0" cy="104225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0.31065</cdr:x>
      <cdr:y>0.53996</cdr:y>
    </cdr:from>
    <cdr:to>
      <cdr:x>0.60377</cdr:x>
      <cdr:y>0.64372</cdr:y>
    </cdr:to>
    <cdr:sp macro="" textlink="">
      <cdr:nvSpPr>
        <cdr:cNvPr id="11" name="TextBox 1" descr="Moyle Interconnector operational&#10;and chemical industry plant closed&#10;" title="Text box 2 at data point 2002"/>
        <cdr:cNvSpPr txBox="1"/>
      </cdr:nvSpPr>
      <cdr:spPr>
        <a:xfrm xmlns:a="http://schemas.openxmlformats.org/drawingml/2006/main">
          <a:off x="3513865" y="2758123"/>
          <a:ext cx="3315526" cy="5300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Moyle Interconnector operational</a:t>
          </a:r>
        </a:p>
        <a:p xmlns:a="http://schemas.openxmlformats.org/drawingml/2006/main">
          <a:r>
            <a:rPr lang="en-GB" sz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and chemical industry plant closed</a:t>
          </a:r>
        </a:p>
      </cdr:txBody>
    </cdr:sp>
  </cdr:relSizeAnchor>
  <cdr:relSizeAnchor xmlns:cdr="http://schemas.openxmlformats.org/drawingml/2006/chartDrawing">
    <cdr:from>
      <cdr:x>0.43098</cdr:x>
      <cdr:y>0.15792</cdr:y>
    </cdr:from>
    <cdr:to>
      <cdr:x>0.43098</cdr:x>
      <cdr:y>0.52459</cdr:y>
    </cdr:to>
    <cdr:sp macro="" textlink="">
      <cdr:nvSpPr>
        <cdr:cNvPr id="12" name="Straight Arrow Connector 11" title="Pointer line for text box 2"/>
        <cdr:cNvSpPr/>
      </cdr:nvSpPr>
      <cdr:spPr>
        <a:xfrm xmlns:a="http://schemas.openxmlformats.org/drawingml/2006/main" flipV="1">
          <a:off x="4632686" y="822974"/>
          <a:ext cx="0" cy="1910808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headEnd type="none"/>
          <a:tailEnd type="triangl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97117</xdr:colOff>
      <xdr:row>2</xdr:row>
      <xdr:rowOff>186765</xdr:rowOff>
    </xdr:from>
    <xdr:to>
      <xdr:col>8</xdr:col>
      <xdr:colOff>227117</xdr:colOff>
      <xdr:row>21</xdr:row>
      <xdr:rowOff>96295</xdr:rowOff>
    </xdr:to>
    <xdr:graphicFrame macro="">
      <xdr:nvGraphicFramePr>
        <xdr:cNvPr id="3" name="Chart 2" descr="Doughnut chart showing the breakdown of Northern Ireland's greenhouse gas emissions by gas type." title="Figure 2:  Greenhouse gas emissions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0.35991</cdr:x>
      <cdr:y>0.27081</cdr:y>
    </cdr:from>
    <cdr:to>
      <cdr:x>0.64116</cdr:x>
      <cdr:y>0.72081</cdr:y>
    </cdr:to>
    <cdr:sp macro="" textlink="">
      <cdr:nvSpPr>
        <cdr:cNvPr id="2" name="TextBox 1" descr="Million tonnes of carbon dioxide equivalent" title="Text box in centre of doughnut chart"/>
        <cdr:cNvSpPr txBox="1"/>
      </cdr:nvSpPr>
      <cdr:spPr>
        <a:xfrm xmlns:a="http://schemas.openxmlformats.org/drawingml/2006/main">
          <a:off x="2073088" y="974912"/>
          <a:ext cx="1620000" cy="162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3200" b="1"/>
            <a:t>20.9 </a:t>
          </a:r>
        </a:p>
        <a:p xmlns:a="http://schemas.openxmlformats.org/drawingml/2006/main">
          <a:pPr algn="ctr"/>
          <a:r>
            <a:rPr lang="en-GB" sz="1600" b="1"/>
            <a:t>million tonnes of </a:t>
          </a:r>
        </a:p>
        <a:p xmlns:a="http://schemas.openxmlformats.org/drawingml/2006/main">
          <a:pPr algn="ctr"/>
          <a:r>
            <a:rPr lang="en-GB" sz="1600" b="1"/>
            <a:t>carbon dioxide</a:t>
          </a:r>
        </a:p>
        <a:p xmlns:a="http://schemas.openxmlformats.org/drawingml/2006/main">
          <a:pPr algn="ctr"/>
          <a:r>
            <a:rPr lang="en-GB" sz="1600" b="1"/>
            <a:t>equivalent </a:t>
          </a:r>
        </a:p>
        <a:p xmlns:a="http://schemas.openxmlformats.org/drawingml/2006/main">
          <a:pPr algn="ctr"/>
          <a:r>
            <a:rPr lang="en-GB" sz="1600" b="1"/>
            <a:t>(CO</a:t>
          </a:r>
          <a:r>
            <a:rPr lang="en-GB" sz="1600" b="1" baseline="-25000"/>
            <a:t>2</a:t>
          </a:r>
          <a:r>
            <a:rPr lang="en-GB" sz="1600" b="1"/>
            <a:t>e)</a:t>
          </a:r>
        </a:p>
      </cdr:txBody>
    </cdr:sp>
  </cdr:relSizeAnchor>
  <cdr:relSizeAnchor xmlns:cdr="http://schemas.openxmlformats.org/drawingml/2006/chartDrawing">
    <cdr:from>
      <cdr:x>0.12706</cdr:x>
      <cdr:y>0</cdr:y>
    </cdr:from>
    <cdr:to>
      <cdr:x>0.40234</cdr:x>
      <cdr:y>0.11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06823" y="0"/>
          <a:ext cx="1748117" cy="403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Nitrous Oxide 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(N</a:t>
          </a:r>
          <a:r>
            <a:rPr lang="en-GB" sz="1200" b="0" baseline="-25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O)</a:t>
          </a:r>
        </a:p>
        <a:p xmlns:a="http://schemas.openxmlformats.org/drawingml/2006/main">
          <a:pPr algn="ctr"/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7.8%</a:t>
          </a:r>
          <a:endParaRPr lang="en-GB" sz="12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0.02235</cdr:x>
      <cdr:y>0.40489</cdr:y>
    </cdr:from>
    <cdr:to>
      <cdr:x>0.22857</cdr:x>
      <cdr:y>0.52354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41941" y="1484817"/>
          <a:ext cx="1309534" cy="43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Methane 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(CH</a:t>
          </a:r>
          <a:r>
            <a:rPr lang="en-GB" sz="1200" b="0" baseline="-25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4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)</a:t>
          </a:r>
        </a:p>
        <a:p xmlns:a="http://schemas.openxmlformats.org/drawingml/2006/main">
          <a:pPr algn="ctr"/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22.9%</a:t>
          </a:r>
          <a:endParaRPr lang="en-GB" sz="12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0.71645</cdr:x>
      <cdr:y>0.78022</cdr:y>
    </cdr:from>
    <cdr:to>
      <cdr:x>0.95294</cdr:x>
      <cdr:y>0.93074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49588" y="2861235"/>
          <a:ext cx="1501765" cy="55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Carbon Dioxide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(CO</a:t>
          </a:r>
          <a:r>
            <a:rPr lang="en-GB" sz="1200" b="0" baseline="-25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)</a:t>
          </a:r>
        </a:p>
        <a:p xmlns:a="http://schemas.openxmlformats.org/drawingml/2006/main">
          <a:pPr algn="ctr"/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67.8%</a:t>
          </a:r>
          <a:endParaRPr lang="en-GB" sz="12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0.65136</cdr:x>
      <cdr:y>0.0163</cdr:y>
    </cdr:from>
    <cdr:to>
      <cdr:x>0.94318</cdr:x>
      <cdr:y>0.13649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136233" y="59765"/>
          <a:ext cx="1853109" cy="440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12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Hydrofluorocarbons </a:t>
          </a:r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(HFCs)</a:t>
          </a:r>
        </a:p>
        <a:p xmlns:a="http://schemas.openxmlformats.org/drawingml/2006/main">
          <a:pPr algn="ctr"/>
          <a:r>
            <a:rPr lang="en-GB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1.4%</a:t>
          </a:r>
          <a:endParaRPr lang="en-GB" sz="12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0.49181</cdr:x>
      <cdr:y>0.055</cdr:y>
    </cdr:from>
    <cdr:to>
      <cdr:x>0.64351</cdr:x>
      <cdr:y>0.06294</cdr:y>
    </cdr:to>
    <cdr:sp macro="" textlink="">
      <cdr:nvSpPr>
        <cdr:cNvPr id="9" name="Straight Connector 8" title="Pointer line to hydrofluorocarbons segment of doughnut chart"/>
        <cdr:cNvSpPr/>
      </cdr:nvSpPr>
      <cdr:spPr>
        <a:xfrm xmlns:a="http://schemas.openxmlformats.org/drawingml/2006/main" flipV="1">
          <a:off x="3123067" y="201707"/>
          <a:ext cx="963344" cy="2910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0.31309</cdr:x>
      <cdr:y>0.07242</cdr:y>
    </cdr:from>
    <cdr:to>
      <cdr:x>0.41685</cdr:x>
      <cdr:y>0.08119</cdr:y>
    </cdr:to>
    <cdr:sp macro="" textlink="">
      <cdr:nvSpPr>
        <cdr:cNvPr id="8" name="Straight Connector 7" title="Pointer line to nitrous oxide segment of doughnut chart"/>
        <cdr:cNvSpPr/>
      </cdr:nvSpPr>
      <cdr:spPr>
        <a:xfrm xmlns:a="http://schemas.openxmlformats.org/drawingml/2006/main">
          <a:off x="2028822" y="264309"/>
          <a:ext cx="672364" cy="3200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</xdr:colOff>
      <xdr:row>3</xdr:row>
      <xdr:rowOff>0</xdr:rowOff>
    </xdr:from>
    <xdr:to>
      <xdr:col>5</xdr:col>
      <xdr:colOff>10470</xdr:colOff>
      <xdr:row>21</xdr:row>
      <xdr:rowOff>103765</xdr:rowOff>
    </xdr:to>
    <xdr:graphicFrame macro="">
      <xdr:nvGraphicFramePr>
        <xdr:cNvPr id="2" name="Chart 1" descr="Doughnut chart showing the breakdown of Northern Ireland's greenhouse gas emissions by source sector" title="Figure 3: Greenhouse gas emissions by sector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0.35991</cdr:x>
      <cdr:y>0.27081</cdr:y>
    </cdr:from>
    <cdr:to>
      <cdr:x>0.64116</cdr:x>
      <cdr:y>0.72081</cdr:y>
    </cdr:to>
    <cdr:sp macro="" textlink="">
      <cdr:nvSpPr>
        <cdr:cNvPr id="2" name="TextBox 1" descr="million tonnes of carbon dioxide equivalent" title="Text box in centre of doughnut chart"/>
        <cdr:cNvSpPr txBox="1"/>
      </cdr:nvSpPr>
      <cdr:spPr>
        <a:xfrm xmlns:a="http://schemas.openxmlformats.org/drawingml/2006/main">
          <a:off x="2073088" y="974912"/>
          <a:ext cx="1620000" cy="162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GB" sz="3200" b="1"/>
            <a:t>20.9 </a:t>
          </a:r>
        </a:p>
        <a:p xmlns:a="http://schemas.openxmlformats.org/drawingml/2006/main">
          <a:pPr algn="ctr"/>
          <a:r>
            <a:rPr lang="en-GB" sz="1600" b="1"/>
            <a:t>million tonnes of </a:t>
          </a:r>
        </a:p>
        <a:p xmlns:a="http://schemas.openxmlformats.org/drawingml/2006/main">
          <a:pPr algn="ctr"/>
          <a:r>
            <a:rPr lang="en-GB" sz="1600" b="1"/>
            <a:t>carbon dioxide</a:t>
          </a:r>
        </a:p>
        <a:p xmlns:a="http://schemas.openxmlformats.org/drawingml/2006/main">
          <a:pPr algn="ctr"/>
          <a:r>
            <a:rPr lang="en-GB" sz="1600" b="1"/>
            <a:t>equivalent </a:t>
          </a:r>
        </a:p>
        <a:p xmlns:a="http://schemas.openxmlformats.org/drawingml/2006/main">
          <a:pPr algn="ctr"/>
          <a:r>
            <a:rPr lang="en-GB" sz="1600" b="1"/>
            <a:t>(CO</a:t>
          </a:r>
          <a:r>
            <a:rPr lang="en-GB" sz="1600" b="1" baseline="-25000"/>
            <a:t>2</a:t>
          </a:r>
          <a:r>
            <a:rPr lang="en-GB" sz="1600" b="1"/>
            <a:t>e)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41046</xdr:rowOff>
    </xdr:from>
    <xdr:to>
      <xdr:col>6</xdr:col>
      <xdr:colOff>516706</xdr:colOff>
      <xdr:row>15</xdr:row>
      <xdr:rowOff>111584</xdr:rowOff>
    </xdr:to>
    <xdr:graphicFrame macro="">
      <xdr:nvGraphicFramePr>
        <xdr:cNvPr id="2" name="Chart 1" descr="A line graph showing Northern Ireland's greenhouse gas emissions over time from the agriculture sector." title="Figure 4 agriculture secto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521732</xdr:colOff>
      <xdr:row>3</xdr:row>
      <xdr:rowOff>88764</xdr:rowOff>
    </xdr:from>
    <xdr:to>
      <xdr:col>14</xdr:col>
      <xdr:colOff>63561</xdr:colOff>
      <xdr:row>15</xdr:row>
      <xdr:rowOff>132828</xdr:rowOff>
    </xdr:to>
    <xdr:graphicFrame macro="">
      <xdr:nvGraphicFramePr>
        <xdr:cNvPr id="3" name="Chart 2" descr="A line graph showing Northern Ireland's greenhouse gas emissions over time from the business sector." title="Figure 4 business secto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204435</xdr:colOff>
      <xdr:row>3</xdr:row>
      <xdr:rowOff>37495</xdr:rowOff>
    </xdr:from>
    <xdr:to>
      <xdr:col>21</xdr:col>
      <xdr:colOff>389599</xdr:colOff>
      <xdr:row>15</xdr:row>
      <xdr:rowOff>113089</xdr:rowOff>
    </xdr:to>
    <xdr:graphicFrame macro="">
      <xdr:nvGraphicFramePr>
        <xdr:cNvPr id="4" name="Chart 3" descr="A line graph showing Northern Ireland's greenhouse gas emissions over time from the energy supply sector." title="Figure 4 energy supply secto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</xdr:row>
      <xdr:rowOff>98718</xdr:rowOff>
    </xdr:from>
    <xdr:to>
      <xdr:col>6</xdr:col>
      <xdr:colOff>521543</xdr:colOff>
      <xdr:row>28</xdr:row>
      <xdr:rowOff>169861</xdr:rowOff>
    </xdr:to>
    <xdr:graphicFrame macro="">
      <xdr:nvGraphicFramePr>
        <xdr:cNvPr id="5" name="Chart 4" descr="A line graph showing Northern Ireland's greenhouse gas emissions over time from the industrial process sector." title="Figure 4 industrial process secto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555599</xdr:colOff>
      <xdr:row>16</xdr:row>
      <xdr:rowOff>98718</xdr:rowOff>
    </xdr:from>
    <xdr:to>
      <xdr:col>14</xdr:col>
      <xdr:colOff>97428</xdr:colOff>
      <xdr:row>28</xdr:row>
      <xdr:rowOff>173490</xdr:rowOff>
    </xdr:to>
    <xdr:graphicFrame macro="">
      <xdr:nvGraphicFramePr>
        <xdr:cNvPr id="6" name="Chart 5" descr="A line graph showing Northern Ireland's greenhouse gas emissions over time from land use change." title="Figure 4 land use chang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186766</xdr:colOff>
      <xdr:row>16</xdr:row>
      <xdr:rowOff>98718</xdr:rowOff>
    </xdr:from>
    <xdr:to>
      <xdr:col>21</xdr:col>
      <xdr:colOff>372666</xdr:colOff>
      <xdr:row>28</xdr:row>
      <xdr:rowOff>169861</xdr:rowOff>
    </xdr:to>
    <xdr:graphicFrame macro="">
      <xdr:nvGraphicFramePr>
        <xdr:cNvPr id="7" name="Chart 6" descr="A line graph showing Northern Ireland's greenhouse gas emissions over time from the public sector." title="Figure 4 public secto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16008</xdr:rowOff>
    </xdr:from>
    <xdr:to>
      <xdr:col>6</xdr:col>
      <xdr:colOff>521543</xdr:colOff>
      <xdr:row>43</xdr:row>
      <xdr:rowOff>87151</xdr:rowOff>
    </xdr:to>
    <xdr:graphicFrame macro="">
      <xdr:nvGraphicFramePr>
        <xdr:cNvPr id="8" name="Chart 7" descr="A line graph showing Northern Ireland's greenhouse gas emissions over time from the residential sector." title="Figure 4 residential secto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555599</xdr:colOff>
      <xdr:row>31</xdr:row>
      <xdr:rowOff>16008</xdr:rowOff>
    </xdr:from>
    <xdr:to>
      <xdr:col>14</xdr:col>
      <xdr:colOff>97428</xdr:colOff>
      <xdr:row>43</xdr:row>
      <xdr:rowOff>87151</xdr:rowOff>
    </xdr:to>
    <xdr:graphicFrame macro="">
      <xdr:nvGraphicFramePr>
        <xdr:cNvPr id="9" name="Chart 8" descr="A line graph showing Northern Ireland's greenhouse gas emissions over time from the transport sector." title="Figure 4 transport secto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186766</xdr:colOff>
      <xdr:row>31</xdr:row>
      <xdr:rowOff>16008</xdr:rowOff>
    </xdr:from>
    <xdr:to>
      <xdr:col>21</xdr:col>
      <xdr:colOff>372666</xdr:colOff>
      <xdr:row>43</xdr:row>
      <xdr:rowOff>87151</xdr:rowOff>
    </xdr:to>
    <xdr:graphicFrame macro="">
      <xdr:nvGraphicFramePr>
        <xdr:cNvPr id="10" name="Chart 9" descr="A line graph showing Northern Ireland's greenhouse gas emissions over time from the waste managment sector." title="Figure 4 waste management secto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2</xdr:row>
      <xdr:rowOff>190499</xdr:rowOff>
    </xdr:from>
    <xdr:to>
      <xdr:col>16</xdr:col>
      <xdr:colOff>371597</xdr:colOff>
      <xdr:row>29</xdr:row>
      <xdr:rowOff>175152</xdr:rowOff>
    </xdr:to>
    <xdr:graphicFrame macro="">
      <xdr:nvGraphicFramePr>
        <xdr:cNvPr id="2" name="Chart 1" descr="Stacked column chart showing a breakdown of the greenhouse gas type (flourinated gases, nitrous oxide, methane, carbon dioxide) by source sector in Northern Ireland.  Data also presented in Table 2." title="Figur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5" name="Contents_table" displayName="Contents_table" ref="A3:B19" totalsRowShown="0" headerRowDxfId="320" headerRowBorderDxfId="319" tableBorderDxfId="318">
  <autoFilter ref="A3:B19">
    <filterColumn colId="0" hiddenButton="1"/>
    <filterColumn colId="1" hiddenButton="1"/>
  </autoFilter>
  <tableColumns count="2">
    <tableColumn id="1" name="Title" dataDxfId="317" dataCellStyle="Hyperlink"/>
    <tableColumn id="2" name="Type" dataDxfId="316"/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id="7" name="Table_3" displayName="Table_3" ref="A4:C11" totalsRowShown="0" headerRowBorderDxfId="158" tableBorderDxfId="157">
  <autoFilter ref="A4:C11">
    <filterColumn colId="0" hiddenButton="1"/>
    <filterColumn colId="1" hiddenButton="1"/>
    <filterColumn colId="2" hiddenButton="1"/>
  </autoFilter>
  <tableColumns count="3">
    <tableColumn id="1" name="Year" dataDxfId="156"/>
    <tableColumn id="2" name="NI GHG emissions _x000a_(in MtCO2e)" dataDxfId="155"/>
    <tableColumn id="3" name="% change from 2014 _x000a_(base year for PfG reporting)" dataDxfId="154" dataCellStyle="Percent">
      <calculatedColumnFormula>(B5-B$5)/B$5*100</calculatedColumnFormula>
    </tableColumn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id="12" name="Source_data_for_figure_6" displayName="Source_data_for_figure_6" ref="B36:AF37" totalsRowShown="0" headerRowDxfId="153" dataDxfId="151" headerRowBorderDxfId="152" tableBorderDxfId="150" dataCellStyle="Percent">
  <tableColumns count="31">
    <tableColumn id="1" name="1990" dataDxfId="149" dataCellStyle="Percent">
      <calculatedColumnFormula>(Table_1!C43-Table_1!$B$43)/Table_1!$B$43</calculatedColumnFormula>
    </tableColumn>
    <tableColumn id="26" name="1991" dataDxfId="148" dataCellStyle="Percent"/>
    <tableColumn id="27" name="1992" dataDxfId="147" dataCellStyle="Percent"/>
    <tableColumn id="28" name="1993" dataDxfId="146" dataCellStyle="Percent"/>
    <tableColumn id="29" name="1994" dataDxfId="145" dataCellStyle="Percent"/>
    <tableColumn id="2" name="1995" dataDxfId="144" dataCellStyle="Percent">
      <calculatedColumnFormula>(Table_1!D43-Table_1!$B$43)/Table_1!$B$43</calculatedColumnFormula>
    </tableColumn>
    <tableColumn id="30" name="1996" dataDxfId="143" dataCellStyle="Percent"/>
    <tableColumn id="31" name="1997" dataDxfId="142" dataCellStyle="Percent"/>
    <tableColumn id="3" name="1998" dataDxfId="141" dataCellStyle="Percent">
      <calculatedColumnFormula>(Table_1!E43-Table_1!$B$43)/Table_1!$B$43</calculatedColumnFormula>
    </tableColumn>
    <tableColumn id="4" name="1999" dataDxfId="140" dataCellStyle="Percent">
      <calculatedColumnFormula>(Table_1!F43-Table_1!$B$43)/Table_1!$B$43</calculatedColumnFormula>
    </tableColumn>
    <tableColumn id="5" name="2000" dataDxfId="139" dataCellStyle="Percent">
      <calculatedColumnFormula>(Table_1!G43-Table_1!$B$43)/Table_1!$B$43</calculatedColumnFormula>
    </tableColumn>
    <tableColumn id="6" name="2001" dataDxfId="138" dataCellStyle="Percent">
      <calculatedColumnFormula>(Table_1!H43-Table_1!$B$43)/Table_1!$B$43</calculatedColumnFormula>
    </tableColumn>
    <tableColumn id="7" name="2002" dataDxfId="137" dataCellStyle="Percent">
      <calculatedColumnFormula>(Table_1!I43-Table_1!$B$43)/Table_1!$B$43</calculatedColumnFormula>
    </tableColumn>
    <tableColumn id="8" name="2003" dataDxfId="136" dataCellStyle="Percent">
      <calculatedColumnFormula>(Table_1!J43-Table_1!$B$43)/Table_1!$B$43</calculatedColumnFormula>
    </tableColumn>
    <tableColumn id="9" name="2004" dataDxfId="135" dataCellStyle="Percent">
      <calculatedColumnFormula>(Table_1!K43-Table_1!$B$43)/Table_1!$B$43</calculatedColumnFormula>
    </tableColumn>
    <tableColumn id="10" name="2005" dataDxfId="134" dataCellStyle="Percent">
      <calculatedColumnFormula>(Table_1!L43-Table_1!$B$43)/Table_1!$B$43</calculatedColumnFormula>
    </tableColumn>
    <tableColumn id="11" name="2006" dataDxfId="133" dataCellStyle="Percent">
      <calculatedColumnFormula>(Table_1!M43-Table_1!$B$43)/Table_1!$B$43</calculatedColumnFormula>
    </tableColumn>
    <tableColumn id="12" name="2007" dataDxfId="132" dataCellStyle="Percent">
      <calculatedColumnFormula>(Table_1!N43-Table_1!$B$43)/Table_1!$B$43</calculatedColumnFormula>
    </tableColumn>
    <tableColumn id="13" name="2008" dataDxfId="131" dataCellStyle="Percent">
      <calculatedColumnFormula>(Table_1!O43-Table_1!$B$43)/Table_1!$B$43</calculatedColumnFormula>
    </tableColumn>
    <tableColumn id="14" name="2009" dataDxfId="130" dataCellStyle="Percent">
      <calculatedColumnFormula>(Table_1!P43-Table_1!$B$43)/Table_1!$B$43</calculatedColumnFormula>
    </tableColumn>
    <tableColumn id="15" name="2010" dataDxfId="129" dataCellStyle="Percent">
      <calculatedColumnFormula>(Table_1!Q43-Table_1!$B$43)/Table_1!$B$43</calculatedColumnFormula>
    </tableColumn>
    <tableColumn id="16" name="2011" dataDxfId="128" dataCellStyle="Percent">
      <calculatedColumnFormula>(Table_1!R43-Table_1!$B$43)/Table_1!$B$43</calculatedColumnFormula>
    </tableColumn>
    <tableColumn id="17" name="2012" dataDxfId="127" dataCellStyle="Percent">
      <calculatedColumnFormula>(Table_1!S43-Table_1!$B$43)/Table_1!$B$43</calculatedColumnFormula>
    </tableColumn>
    <tableColumn id="18" name="2013" dataDxfId="126" dataCellStyle="Percent">
      <calculatedColumnFormula>(Table_1!T43-Table_1!$B$43)/Table_1!$B$43</calculatedColumnFormula>
    </tableColumn>
    <tableColumn id="19" name="2014" dataDxfId="125" dataCellStyle="Percent">
      <calculatedColumnFormula>(Table_1!U43-Table_1!$B$43)/Table_1!$B$43</calculatedColumnFormula>
    </tableColumn>
    <tableColumn id="20" name="2015" dataDxfId="124" dataCellStyle="Percent">
      <calculatedColumnFormula>(Table_1!V43-Table_1!$B$43)/Table_1!$B$43</calculatedColumnFormula>
    </tableColumn>
    <tableColumn id="21" name="2016" dataDxfId="123" dataCellStyle="Percent">
      <calculatedColumnFormula>(Table_1!W43-Table_1!$B$43)/Table_1!$B$43</calculatedColumnFormula>
    </tableColumn>
    <tableColumn id="22" name="2017" dataDxfId="122" dataCellStyle="Percent">
      <calculatedColumnFormula>(Table_1!X43-Table_1!$B$43)/Table_1!$B$43</calculatedColumnFormula>
    </tableColumn>
    <tableColumn id="23" name="2018" dataDxfId="121" dataCellStyle="Percent">
      <calculatedColumnFormula>(Table_1!Y43-Table_1!$B$43)/Table_1!$B$43</calculatedColumnFormula>
    </tableColumn>
    <tableColumn id="24" name="2019" dataDxfId="120" dataCellStyle="Percent">
      <calculatedColumnFormula>(Table_1!Z43-Table_1!$B$43)/Table_1!$B$43</calculatedColumnFormula>
    </tableColumn>
    <tableColumn id="25" name="2020" dataDxfId="119" dataCellStyle="Percent">
      <calculatedColumnFormula>(Table_1!AA43-Table_1!$B$43)/Table_1!$B$43</calculatedColumnFormula>
    </tableColumn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id="8" name="Table_4" displayName="Table_4" ref="A5:I15" totalsRowShown="0" headerRowDxfId="118" dataDxfId="116" headerRowBorderDxfId="117" tableBorderDxfId="115">
  <autoFilter ref="A5:I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Sector" dataDxfId="114"/>
    <tableColumn id="2" name="CO2" dataDxfId="113"/>
    <tableColumn id="3" name="CH4" dataDxfId="112"/>
    <tableColumn id="4" name="N2O" dataDxfId="111"/>
    <tableColumn id="5" name="HFCs" dataDxfId="110"/>
    <tableColumn id="6" name="PFCs" dataDxfId="109"/>
    <tableColumn id="7" name="SF6" dataDxfId="108"/>
    <tableColumn id="8" name="NF3" dataDxfId="107"/>
    <tableColumn id="9" name="All gases" dataDxfId="106"/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id="9" name="Table_5" displayName="Table_5" ref="A4:G14" totalsRowShown="0" headerRowDxfId="105" dataDxfId="103" headerRowBorderDxfId="104" tableBorderDxfId="102" dataCellStyle="Percent">
  <autoFilter ref="A4:G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ector" dataDxfId="101"/>
    <tableColumn id="2" name="Base year" dataDxfId="100">
      <calculatedColumnFormula>B19/1000</calculatedColumnFormula>
    </tableColumn>
    <tableColumn id="3" name="2019" dataDxfId="1">
      <calculatedColumnFormula>Z19/1000</calculatedColumnFormula>
    </tableColumn>
    <tableColumn id="4" name="2020" dataDxfId="0">
      <calculatedColumnFormula>AA19/1000</calculatedColumnFormula>
    </tableColumn>
    <tableColumn id="5" name="% of total emissions 2019" dataDxfId="99" dataCellStyle="Percent"/>
    <tableColumn id="6" name="% change base year to 2020" dataDxfId="98" dataCellStyle="Percent">
      <calculatedColumnFormula>(D5-B5)/B5%</calculatedColumnFormula>
    </tableColumn>
    <tableColumn id="7" name="% change 2019 to 2020" dataDxfId="97" dataCellStyle="Percent">
      <calculatedColumnFormula>(D5-C5)/C5%</calculatedColumnFormula>
    </tableColumn>
  </tableColumns>
  <tableStyleInfo showFirstColumn="0" showLastColumn="0" showRowStripes="0" showColumnStripes="0"/>
</table>
</file>

<file path=xl/tables/table14.xml><?xml version="1.0" encoding="utf-8"?>
<table xmlns="http://schemas.openxmlformats.org/spreadsheetml/2006/main" id="10" name="Table_5_source_data" displayName="Table_5_source_data" ref="A18:AA28" totalsRowShown="0" headerRowDxfId="96" dataDxfId="94" headerRowBorderDxfId="95" tableBorderDxfId="93">
  <autoFilter ref="A18:AA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name="Sector" dataDxfId="92"/>
    <tableColumn id="2" name="BaseYear" dataDxfId="91"/>
    <tableColumn id="3" name="1990" dataDxfId="90"/>
    <tableColumn id="4" name="1995" dataDxfId="89"/>
    <tableColumn id="5" name="1998" dataDxfId="88"/>
    <tableColumn id="6" name="1999" dataDxfId="87"/>
    <tableColumn id="7" name="2000" dataDxfId="86"/>
    <tableColumn id="8" name="2001" dataDxfId="85"/>
    <tableColumn id="9" name="2002" dataDxfId="84"/>
    <tableColumn id="10" name="2003" dataDxfId="83"/>
    <tableColumn id="11" name="2004" dataDxfId="82"/>
    <tableColumn id="12" name="2005" dataDxfId="81"/>
    <tableColumn id="13" name="2006" dataDxfId="80"/>
    <tableColumn id="14" name="2007" dataDxfId="79"/>
    <tableColumn id="15" name="2008" dataDxfId="78"/>
    <tableColumn id="16" name="2009" dataDxfId="77"/>
    <tableColumn id="17" name="2010" dataDxfId="76"/>
    <tableColumn id="18" name="2011" dataDxfId="75"/>
    <tableColumn id="19" name="2012" dataDxfId="74"/>
    <tableColumn id="20" name="2013" dataDxfId="73"/>
    <tableColumn id="21" name="2014" dataDxfId="72"/>
    <tableColumn id="22" name="2015" dataDxfId="71"/>
    <tableColumn id="23" name="2016" dataDxfId="70"/>
    <tableColumn id="24" name="2017" dataDxfId="69"/>
    <tableColumn id="25" name="2018" dataDxfId="68"/>
    <tableColumn id="26" name="2019" dataDxfId="67"/>
    <tableColumn id="27" name="2020" dataDxfId="66"/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id="16" name="Table_6" displayName="Table_6" ref="A5:G13" totalsRowShown="0" headerRowDxfId="65" dataDxfId="63" headerRowBorderDxfId="64" tableBorderDxfId="62">
  <autoFilter ref="A5:G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reenhouse Gas" dataDxfId="61"/>
    <tableColumn id="2" name="Base Year AR4" dataDxfId="60"/>
    <tableColumn id="3" name="Base Year AR5" dataDxfId="59"/>
    <tableColumn id="4" name="% difference" dataDxfId="58">
      <calculatedColumnFormula>(Table_6[[#This Row],[Base Year AR5]]-Table_6[[#This Row],[Base Year AR4]])/Table_6[[#This Row],[Base Year AR4]]</calculatedColumnFormula>
    </tableColumn>
    <tableColumn id="5" name="2020 AR4" dataDxfId="57"/>
    <tableColumn id="6" name="2020 AR5" dataDxfId="56"/>
    <tableColumn id="7" name=" % difference" dataDxfId="55" dataCellStyle="Percent">
      <calculatedColumnFormula>(Table_6[[#This Row],[2020 AR5]]-Table_6[[#This Row],[2020 AR4]])/Table_6[[#This Row],[2020 AR4]]</calculatedColumnFormula>
    </tableColumn>
  </tableColumns>
  <tableStyleInfo showFirstColumn="0" showLastColumn="0" showRowStripes="0" showColumnStripes="0"/>
</table>
</file>

<file path=xl/tables/table16.xml><?xml version="1.0" encoding="utf-8"?>
<table xmlns="http://schemas.openxmlformats.org/spreadsheetml/2006/main" id="1" name="Table_7a" displayName="Table_7a" ref="A7:G17" totalsRowShown="0" headerRowDxfId="54" dataDxfId="52" headerRowBorderDxfId="53" tableBorderDxfId="51">
  <autoFilter ref="A7:G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reenhouse Gas" dataDxfId="50"/>
    <tableColumn id="2" name="Base Year AR4" dataDxfId="49"/>
    <tableColumn id="3" name="Base Year AR5" dataDxfId="48"/>
    <tableColumn id="4" name="% difference" dataDxfId="47">
      <calculatedColumnFormula>(Table_7a[[#This Row],[Base Year AR5]]-Table_7a[[#This Row],[Base Year AR4]])/Table_7a[[#This Row],[Base Year AR4]]</calculatedColumnFormula>
    </tableColumn>
    <tableColumn id="5" name="2020 AR4" dataDxfId="46"/>
    <tableColumn id="6" name="2020 AR5" dataDxfId="45"/>
    <tableColumn id="7" name=" % difference" dataDxfId="44" dataCellStyle="Percent">
      <calculatedColumnFormula>(Table_7a[[#This Row],[2020 AR5]]-Table_7a[[#This Row],[2020 AR4]])/Table_7a[[#This Row],[2020 AR4]]</calculatedColumnFormula>
    </tableColumn>
  </tableColumns>
  <tableStyleInfo showFirstColumn="0" showLastColumn="0" showRowStripes="0" showColumnStripes="0"/>
</table>
</file>

<file path=xl/tables/table17.xml><?xml version="1.0" encoding="utf-8"?>
<table xmlns="http://schemas.openxmlformats.org/spreadsheetml/2006/main" id="15" name="Table_7b" displayName="Table_7b" ref="A24:AA34" totalsRowShown="0" headerRowDxfId="43" dataDxfId="41" headerRowBorderDxfId="42" tableBorderDxfId="40">
  <autoFilter ref="A24:AA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name="Sector" dataDxfId="39"/>
    <tableColumn id="2" name="Base Year" dataDxfId="38"/>
    <tableColumn id="3" name="1990" dataDxfId="37"/>
    <tableColumn id="4" name="1995" dataDxfId="36"/>
    <tableColumn id="5" name="1998" dataDxfId="35"/>
    <tableColumn id="6" name="1999" dataDxfId="34"/>
    <tableColumn id="7" name="2000" dataDxfId="33"/>
    <tableColumn id="8" name="2001" dataDxfId="32"/>
    <tableColumn id="9" name="2002" dataDxfId="31"/>
    <tableColumn id="10" name="2003" dataDxfId="30"/>
    <tableColumn id="11" name="2004" dataDxfId="29"/>
    <tableColumn id="12" name="2005" dataDxfId="28"/>
    <tableColumn id="13" name="2006" dataDxfId="27"/>
    <tableColumn id="14" name="2007" dataDxfId="26"/>
    <tableColumn id="15" name="2008" dataDxfId="25"/>
    <tableColumn id="16" name="2009" dataDxfId="24"/>
    <tableColumn id="17" name="2010" dataDxfId="23"/>
    <tableColumn id="18" name="2011" dataDxfId="22"/>
    <tableColumn id="19" name="2012" dataDxfId="21"/>
    <tableColumn id="20" name="2013" dataDxfId="20"/>
    <tableColumn id="21" name="2014" dataDxfId="19"/>
    <tableColumn id="22" name="2015" dataDxfId="18"/>
    <tableColumn id="23" name="2016" dataDxfId="17"/>
    <tableColumn id="24" name="2017" dataDxfId="16"/>
    <tableColumn id="25" name="2018" dataDxfId="15"/>
    <tableColumn id="26" name="2019" dataDxfId="14"/>
    <tableColumn id="27" name="2020" dataDxfId="13"/>
  </tableColumns>
  <tableStyleInfo showFirstColumn="0" showLastColumn="0" showRowStripes="0" showColumnStripes="0"/>
</table>
</file>

<file path=xl/tables/table18.xml><?xml version="1.0" encoding="utf-8"?>
<table xmlns="http://schemas.openxmlformats.org/spreadsheetml/2006/main" id="17" name="Table_8" displayName="Table_8" ref="A4:G14" totalsRowShown="0" headerRowDxfId="12" dataDxfId="10" headerRowBorderDxfId="11" tableBorderDxfId="9">
  <autoFilter ref="A4:G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reenhouse Gas" dataDxfId="8"/>
    <tableColumn id="2" name="Base year emissions (1990-2019 inventory)" dataDxfId="7"/>
    <tableColumn id="3" name="Base year emissions (1990-2020 inventory)" dataDxfId="6"/>
    <tableColumn id="4" name="Change in base year emissions" dataDxfId="5"/>
    <tableColumn id="6" name="2019 emissions (1990-2019 inventory)" dataDxfId="4" dataCellStyle="Percent"/>
    <tableColumn id="7" name="2019 emissions (1990-2020 inventory)" dataDxfId="3" dataCellStyle="Percent"/>
    <tableColumn id="8" name="Change in 2019 emissions" dataDxfId="2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13" name="Source_data_for_figure_1_MtCO2e" displayName="Source_data_for_figure_1_MtCO2e" ref="A36:AG46" totalsRowShown="0" headerRowDxfId="315" dataDxfId="313" headerRowBorderDxfId="314" tableBorderDxfId="312">
  <tableColumns count="33">
    <tableColumn id="33" name="Sector" dataDxfId="311"/>
    <tableColumn id="1" name="Base year" dataDxfId="310"/>
    <tableColumn id="2" name="1990" dataDxfId="309">
      <calculatedColumnFormula>C51/1000</calculatedColumnFormula>
    </tableColumn>
    <tableColumn id="3" name="1991" dataDxfId="308"/>
    <tableColumn id="4" name="1992" dataDxfId="307"/>
    <tableColumn id="5" name="1993" dataDxfId="306"/>
    <tableColumn id="6" name="1994" dataDxfId="305"/>
    <tableColumn id="7" name="1995" dataDxfId="304">
      <calculatedColumnFormula>H51/1000</calculatedColumnFormula>
    </tableColumn>
    <tableColumn id="8" name="1996" dataDxfId="303"/>
    <tableColumn id="9" name="1997" dataDxfId="302"/>
    <tableColumn id="10" name="1998" dataDxfId="301">
      <calculatedColumnFormula>K51/1000</calculatedColumnFormula>
    </tableColumn>
    <tableColumn id="11" name="1999" dataDxfId="300">
      <calculatedColumnFormula>L51/1000</calculatedColumnFormula>
    </tableColumn>
    <tableColumn id="12" name="2000" dataDxfId="299">
      <calculatedColumnFormula>M51/1000</calculatedColumnFormula>
    </tableColumn>
    <tableColumn id="13" name="2001" dataDxfId="298">
      <calculatedColumnFormula>N51/1000</calculatedColumnFormula>
    </tableColumn>
    <tableColumn id="14" name="2002" dataDxfId="297">
      <calculatedColumnFormula>O51/1000</calculatedColumnFormula>
    </tableColumn>
    <tableColumn id="15" name="2003" dataDxfId="296">
      <calculatedColumnFormula>P51/1000</calculatedColumnFormula>
    </tableColumn>
    <tableColumn id="16" name="2004" dataDxfId="295">
      <calculatedColumnFormula>Q51/1000</calculatedColumnFormula>
    </tableColumn>
    <tableColumn id="17" name="2005" dataDxfId="294">
      <calculatedColumnFormula>R51/1000</calculatedColumnFormula>
    </tableColumn>
    <tableColumn id="18" name="2006" dataDxfId="293">
      <calculatedColumnFormula>S51/1000</calculatedColumnFormula>
    </tableColumn>
    <tableColumn id="19" name="2007" dataDxfId="292">
      <calculatedColumnFormula>T51/1000</calculatedColumnFormula>
    </tableColumn>
    <tableColumn id="20" name="2008" dataDxfId="291">
      <calculatedColumnFormula>U51/1000</calculatedColumnFormula>
    </tableColumn>
    <tableColumn id="21" name="2009" dataDxfId="290">
      <calculatedColumnFormula>V51/1000</calculatedColumnFormula>
    </tableColumn>
    <tableColumn id="22" name="2010" dataDxfId="289">
      <calculatedColumnFormula>W51/1000</calculatedColumnFormula>
    </tableColumn>
    <tableColumn id="23" name="2011" dataDxfId="288">
      <calculatedColumnFormula>X51/1000</calculatedColumnFormula>
    </tableColumn>
    <tableColumn id="24" name="2012" dataDxfId="287">
      <calculatedColumnFormula>Y51/1000</calculatedColumnFormula>
    </tableColumn>
    <tableColumn id="25" name="2013" dataDxfId="286">
      <calculatedColumnFormula>Z51/1000</calculatedColumnFormula>
    </tableColumn>
    <tableColumn id="26" name="2014" dataDxfId="285">
      <calculatedColumnFormula>AA51/1000</calculatedColumnFormula>
    </tableColumn>
    <tableColumn id="27" name="2015" dataDxfId="284">
      <calculatedColumnFormula>AB51/1000</calculatedColumnFormula>
    </tableColumn>
    <tableColumn id="28" name="2016" dataDxfId="283">
      <calculatedColumnFormula>AC51/1000</calculatedColumnFormula>
    </tableColumn>
    <tableColumn id="29" name="2017" dataDxfId="282">
      <calculatedColumnFormula>AD51/1000</calculatedColumnFormula>
    </tableColumn>
    <tableColumn id="30" name="2018" dataDxfId="281">
      <calculatedColumnFormula>AE51/1000</calculatedColumnFormula>
    </tableColumn>
    <tableColumn id="31" name="2019" dataDxfId="280">
      <calculatedColumnFormula>AF51/1000</calculatedColumnFormula>
    </tableColumn>
    <tableColumn id="32" name="2020" dataDxfId="279">
      <calculatedColumnFormula>AG51/1000</calculatedColumnFormula>
    </tableColumn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id="14" name="Source_data_for_figure_1­_ktCO2e" displayName="Source_data_for_figure_1­_ktCO2e" ref="A50:AG60" totalsRowShown="0" headerRowDxfId="278" dataDxfId="276" headerRowBorderDxfId="277" tableBorderDxfId="275">
  <tableColumns count="33">
    <tableColumn id="1" name="Sector" dataDxfId="274"/>
    <tableColumn id="2" name="Base year" dataDxfId="273"/>
    <tableColumn id="3" name="1990" dataDxfId="272"/>
    <tableColumn id="4" name="Column1" dataDxfId="271"/>
    <tableColumn id="5" name="Column2" dataDxfId="270"/>
    <tableColumn id="6" name="Column3" dataDxfId="269"/>
    <tableColumn id="7" name="Column4" dataDxfId="268"/>
    <tableColumn id="10" name="1995" dataDxfId="267"/>
    <tableColumn id="8" name="Column5" dataDxfId="266"/>
    <tableColumn id="9" name="Column6" dataDxfId="265"/>
    <tableColumn id="11" name="1998" dataDxfId="264"/>
    <tableColumn id="12" name="1999" dataDxfId="263"/>
    <tableColumn id="13" name="2000" dataDxfId="262"/>
    <tableColumn id="14" name="2001" dataDxfId="261"/>
    <tableColumn id="15" name="2002" dataDxfId="260"/>
    <tableColumn id="16" name="2003" dataDxfId="259"/>
    <tableColumn id="17" name="2004" dataDxfId="258"/>
    <tableColumn id="18" name="2005" dataDxfId="257"/>
    <tableColumn id="19" name="2006" dataDxfId="256"/>
    <tableColumn id="20" name="2007" dataDxfId="255"/>
    <tableColumn id="21" name="2008" dataDxfId="254"/>
    <tableColumn id="22" name="2009" dataDxfId="253"/>
    <tableColumn id="23" name="2010" dataDxfId="252"/>
    <tableColumn id="24" name="2011" dataDxfId="251"/>
    <tableColumn id="25" name="2012" dataDxfId="250"/>
    <tableColumn id="26" name="2013" dataDxfId="249"/>
    <tableColumn id="27" name="2014" dataDxfId="248"/>
    <tableColumn id="32" name="2015" dataDxfId="247"/>
    <tableColumn id="33" name="2016" dataDxfId="246"/>
    <tableColumn id="34" name="2017" dataDxfId="245"/>
    <tableColumn id="35" name="2018" dataDxfId="244"/>
    <tableColumn id="36" name="2019" dataDxfId="243"/>
    <tableColumn id="37" name="2020" dataDxfId="242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id="3" name="Table_1b" displayName="Table_1b" ref="A19:G29" totalsRowShown="0" headerRowDxfId="241" dataDxfId="239" headerRowBorderDxfId="240" tableBorderDxfId="238" dataCellStyle="Percent">
  <autoFilter ref="A19:G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ector" dataDxfId="237"/>
    <tableColumn id="2" name="Base year" dataDxfId="236">
      <calculatedColumnFormula>B34/1000</calculatedColumnFormula>
    </tableColumn>
    <tableColumn id="3" name="2019" dataDxfId="235">
      <calculatedColumnFormula>Z34/1000</calculatedColumnFormula>
    </tableColumn>
    <tableColumn id="4" name="2020" dataDxfId="234">
      <calculatedColumnFormula>AA34/1000</calculatedColumnFormula>
    </tableColumn>
    <tableColumn id="5" name="% of total emissions 2020" dataDxfId="233" dataCellStyle="Percent"/>
    <tableColumn id="6" name="% change base year to 2020" dataDxfId="232" dataCellStyle="Percent">
      <calculatedColumnFormula>(D20-B20)/B20%</calculatedColumnFormula>
    </tableColumn>
    <tableColumn id="7" name="% change 2019 to 2020" dataDxfId="231" dataCellStyle="Percent">
      <calculatedColumnFormula>(D20-C20)/C20%</calculatedColumnFormula>
    </tableColumn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id="4" name="Table_1_source_data" displayName="Table_1_source_data" ref="A33:AA43" totalsRowShown="0" headerRowDxfId="230" dataDxfId="228" headerRowBorderDxfId="229" tableBorderDxfId="227">
  <autoFilter ref="A33:AA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name="Sector" dataDxfId="226"/>
    <tableColumn id="2" name="BaseYear" dataDxfId="225"/>
    <tableColumn id="3" name="1990" dataDxfId="224"/>
    <tableColumn id="4" name="1995" dataDxfId="223"/>
    <tableColumn id="5" name="1998" dataDxfId="222"/>
    <tableColumn id="6" name="1999" dataDxfId="221"/>
    <tableColumn id="7" name="2000" dataDxfId="220"/>
    <tableColumn id="8" name="2001" dataDxfId="219"/>
    <tableColumn id="9" name="2002" dataDxfId="218"/>
    <tableColumn id="10" name="2003" dataDxfId="217"/>
    <tableColumn id="11" name="2004" dataDxfId="216"/>
    <tableColumn id="12" name="2005" dataDxfId="215"/>
    <tableColumn id="13" name="2006" dataDxfId="214"/>
    <tableColumn id="14" name="2007" dataDxfId="213"/>
    <tableColumn id="15" name="2008" dataDxfId="212"/>
    <tableColumn id="16" name="2009" dataDxfId="211"/>
    <tableColumn id="17" name="2010" dataDxfId="210"/>
    <tableColumn id="18" name="2011" dataDxfId="209"/>
    <tableColumn id="19" name="2012" dataDxfId="208"/>
    <tableColumn id="20" name="2013" dataDxfId="207"/>
    <tableColumn id="21" name="2014" dataDxfId="206"/>
    <tableColumn id="22" name="2015" dataDxfId="205"/>
    <tableColumn id="23" name="2016" dataDxfId="204"/>
    <tableColumn id="24" name="2017" dataDxfId="203"/>
    <tableColumn id="25" name="2018" dataDxfId="202"/>
    <tableColumn id="26" name="2019" dataDxfId="201"/>
    <tableColumn id="27" name="2020" dataDxfId="200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id="18" name="Table_1a" displayName="Table_1a" ref="A5:F15" totalsRowShown="0" headerRowDxfId="199" dataDxfId="197" headerRowBorderDxfId="198" tableBorderDxfId="196" dataCellStyle="Percent">
  <tableColumns count="6">
    <tableColumn id="1" name="Sector" dataDxfId="195"/>
    <tableColumn id="2" name="Base year" dataDxfId="194">
      <calculatedColumnFormula>B34/1000</calculatedColumnFormula>
    </tableColumn>
    <tableColumn id="3" name="2019" dataDxfId="193">
      <calculatedColumnFormula>Z34/1000</calculatedColumnFormula>
    </tableColumn>
    <tableColumn id="4" name="2020" dataDxfId="192">
      <calculatedColumnFormula>AA34/1000</calculatedColumnFormula>
    </tableColumn>
    <tableColumn id="5" name="Change base year to 2020" dataDxfId="191" dataCellStyle="Percent">
      <calculatedColumnFormula>Table_1a[[#This Row],[2020]]-Table_1a[[#This Row],[Base year]]</calculatedColumnFormula>
    </tableColumn>
    <tableColumn id="6" name="Change 2019 to 2020" dataDxfId="190" dataCellStyle="Percent">
      <calculatedColumnFormula>(D6-C6)</calculatedColumnFormula>
    </tableColumn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id="2" name="Source_data_for_figure_2" displayName="Source_data_for_figure_2" ref="A26:I36" totalsRowShown="0" headerRowDxfId="189" dataDxfId="187" headerRowBorderDxfId="188" tableBorderDxfId="186">
  <autoFilter ref="A26:I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Sector" dataDxfId="185"/>
    <tableColumn id="2" name="CO2" dataDxfId="184"/>
    <tableColumn id="3" name="CH4" dataDxfId="183"/>
    <tableColumn id="4" name="N2O" dataDxfId="182"/>
    <tableColumn id="5" name="HFCs" dataDxfId="181"/>
    <tableColumn id="6" name="PFCs" dataDxfId="180"/>
    <tableColumn id="7" name="SF6" dataDxfId="179"/>
    <tableColumn id="8" name="NF3" dataDxfId="178"/>
    <tableColumn id="9" name="All gases" dataDxfId="177">
      <calculatedColumnFormula>SUM(Source_data_for_figure_2[[#This Row],[CO2]:[NF3]])</calculatedColumnFormula>
    </tableColumn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id="11" name="Source_data_for_figure_3" displayName="Source_data_for_figure_3" ref="A26:C34" totalsRowShown="0" headerRowBorderDxfId="176" tableBorderDxfId="175">
  <autoFilter ref="A26:C34">
    <filterColumn colId="0" hiddenButton="1"/>
    <filterColumn colId="1" hiddenButton="1"/>
    <filterColumn colId="2" hiddenButton="1"/>
  </autoFilter>
  <tableColumns count="3">
    <tableColumn id="1" name="Sector" dataDxfId="174"/>
    <tableColumn id="2" name="2020_x000a_(in MtCO2e)" dataDxfId="173"/>
    <tableColumn id="3" name="% of total emissions 2020" dataDxfId="172" dataCellStyle="Percent"/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id="6" name="Table_2" displayName="Table_2" ref="A4:I14" totalsRowShown="0" headerRowDxfId="171" dataDxfId="169" headerRowBorderDxfId="170" tableBorderDxfId="168">
  <autoFilter ref="A4:I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Sector" dataDxfId="167"/>
    <tableColumn id="2" name="CO2" dataDxfId="166">
      <calculatedColumnFormula>Figure_2!B27/1000</calculatedColumnFormula>
    </tableColumn>
    <tableColumn id="3" name="CH4" dataDxfId="165">
      <calculatedColumnFormula>Figure_2!C27/1000</calculatedColumnFormula>
    </tableColumn>
    <tableColumn id="4" name="N2O" dataDxfId="164">
      <calculatedColumnFormula>Figure_2!D27/1000</calculatedColumnFormula>
    </tableColumn>
    <tableColumn id="5" name="HFCs" dataDxfId="163">
      <calculatedColumnFormula>Figure_2!E27/1000</calculatedColumnFormula>
    </tableColumn>
    <tableColumn id="6" name="PFCs" dataDxfId="162">
      <calculatedColumnFormula>Figure_2!F27/1000</calculatedColumnFormula>
    </tableColumn>
    <tableColumn id="7" name="SF6" dataDxfId="161">
      <calculatedColumnFormula>Figure_2!G27/1000</calculatedColumnFormula>
    </tableColumn>
    <tableColumn id="8" name="NF3" dataDxfId="160">
      <calculatedColumnFormula>Figure_2!H27/1000</calculatedColumnFormula>
    </tableColumn>
    <tableColumn id="9" name="All gases" dataDxfId="159">
      <calculatedColumnFormula>Figure_2!I27/1000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v.stats@daera-ni.gov.uk" TargetMode="External"/><Relationship Id="rId1" Type="http://schemas.openxmlformats.org/officeDocument/2006/relationships/hyperlink" Target="https://www.daera-ni.gov.uk/articles/northern-ireland-greenhouse-gas-inventory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naei.beis.gov.uk/reports/reports?section_id=4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naei.beis.gov.uk/reports/reports?section_id=4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naei.beis.gov.uk/reports/reports?section_id=4" TargetMode="External"/><Relationship Id="rId4" Type="http://schemas.openxmlformats.org/officeDocument/2006/relationships/table" Target="../tables/table1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naei.beis.gov.uk/reports/reports?section_id=4" TargetMode="Externa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naei.beis.gov.uk/reports/reports?section_id=4" TargetMode="Externa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naei.beis.gov.uk/reports/reports?section_id=4" TargetMode="External"/><Relationship Id="rId4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naei.beis.gov.uk/reports/reports?section_id=4" TargetMode="External"/><Relationship Id="rId4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J35"/>
  <sheetViews>
    <sheetView showGridLines="0" tabSelected="1" zoomScaleNormal="100" workbookViewId="0"/>
  </sheetViews>
  <sheetFormatPr defaultColWidth="9.1796875" defaultRowHeight="15.5" x14ac:dyDescent="0.35"/>
  <cols>
    <col min="1" max="1" width="9.1796875" style="1"/>
    <col min="2" max="2" width="30.7265625" style="1" bestFit="1" customWidth="1"/>
    <col min="3" max="3" width="9.453125" style="2" bestFit="1" customWidth="1"/>
    <col min="4" max="16384" width="9.1796875" style="1"/>
  </cols>
  <sheetData>
    <row r="2" spans="1:10" x14ac:dyDescent="0.35">
      <c r="A2" s="2"/>
      <c r="B2" s="3" t="s">
        <v>100</v>
      </c>
      <c r="D2" s="2"/>
      <c r="E2" s="2"/>
      <c r="F2" s="2"/>
      <c r="G2" s="2"/>
      <c r="H2" s="2"/>
      <c r="I2" s="2"/>
      <c r="J2" s="2"/>
    </row>
    <row r="3" spans="1:10" x14ac:dyDescent="0.35">
      <c r="A3" s="2"/>
      <c r="B3" s="3" t="s">
        <v>9</v>
      </c>
      <c r="D3" s="2"/>
      <c r="E3" s="2"/>
      <c r="F3" s="2"/>
      <c r="G3" s="2"/>
      <c r="H3" s="2"/>
      <c r="I3" s="2"/>
      <c r="J3" s="2"/>
    </row>
    <row r="4" spans="1:10" ht="15" customHeight="1" x14ac:dyDescent="0.35">
      <c r="A4" s="2"/>
      <c r="B4" s="3"/>
      <c r="D4" s="2"/>
      <c r="E4" s="2"/>
      <c r="F4" s="2"/>
      <c r="G4" s="2"/>
      <c r="H4" s="2"/>
      <c r="I4" s="2"/>
      <c r="J4" s="2"/>
    </row>
    <row r="5" spans="1:10" ht="15" customHeight="1" x14ac:dyDescent="0.35">
      <c r="A5" s="2"/>
      <c r="B5" s="2" t="s">
        <v>20</v>
      </c>
      <c r="D5" s="2"/>
      <c r="E5" s="2"/>
      <c r="F5" s="2"/>
      <c r="G5" s="2"/>
      <c r="H5" s="2"/>
      <c r="I5" s="2"/>
      <c r="J5" s="2"/>
    </row>
    <row r="6" spans="1:10" ht="15" customHeight="1" x14ac:dyDescent="0.35">
      <c r="A6" s="2"/>
      <c r="B6" s="2" t="s">
        <v>203</v>
      </c>
      <c r="D6" s="2"/>
      <c r="E6" s="2"/>
      <c r="F6" s="2"/>
      <c r="G6" s="2"/>
      <c r="H6" s="2"/>
      <c r="I6" s="2"/>
      <c r="J6" s="2"/>
    </row>
    <row r="7" spans="1:10" x14ac:dyDescent="0.35">
      <c r="A7" s="2"/>
      <c r="B7" s="2"/>
      <c r="D7" s="2"/>
      <c r="E7" s="2"/>
      <c r="F7" s="2"/>
      <c r="G7" s="2"/>
      <c r="H7" s="2"/>
      <c r="I7" s="2"/>
      <c r="J7" s="2"/>
    </row>
    <row r="8" spans="1:10" x14ac:dyDescent="0.35">
      <c r="A8" s="2"/>
      <c r="B8" s="3" t="s">
        <v>4</v>
      </c>
      <c r="C8" s="112" t="s">
        <v>143</v>
      </c>
      <c r="D8" s="2"/>
      <c r="E8" s="2"/>
      <c r="F8" s="2"/>
      <c r="G8" s="2"/>
      <c r="H8" s="2"/>
      <c r="I8" s="2"/>
      <c r="J8" s="2"/>
    </row>
    <row r="9" spans="1:10" x14ac:dyDescent="0.35">
      <c r="A9" s="2"/>
      <c r="B9" s="2"/>
      <c r="D9" s="2"/>
      <c r="E9" s="2"/>
      <c r="F9" s="2"/>
      <c r="G9" s="2"/>
      <c r="H9" s="2"/>
      <c r="I9" s="2"/>
      <c r="J9" s="2"/>
    </row>
    <row r="10" spans="1:10" x14ac:dyDescent="0.35">
      <c r="A10" s="2"/>
      <c r="B10" s="3" t="s">
        <v>0</v>
      </c>
      <c r="C10" s="2" t="s">
        <v>6</v>
      </c>
      <c r="D10" s="2"/>
      <c r="E10" s="2"/>
      <c r="F10" s="2"/>
      <c r="G10" s="2"/>
      <c r="H10" s="2"/>
      <c r="I10" s="2"/>
      <c r="J10" s="2"/>
    </row>
    <row r="11" spans="1:10" x14ac:dyDescent="0.35">
      <c r="A11" s="2"/>
      <c r="B11" s="3" t="s">
        <v>3</v>
      </c>
      <c r="C11" s="2" t="s">
        <v>7</v>
      </c>
      <c r="D11" s="2"/>
      <c r="E11" s="2"/>
      <c r="F11" s="2"/>
      <c r="G11" s="2"/>
      <c r="H11" s="2"/>
      <c r="I11" s="2"/>
      <c r="J11" s="2"/>
    </row>
    <row r="12" spans="1:10" x14ac:dyDescent="0.35">
      <c r="A12" s="2"/>
      <c r="B12" s="3" t="s">
        <v>1</v>
      </c>
      <c r="C12" s="2" t="s">
        <v>8</v>
      </c>
      <c r="D12" s="2"/>
      <c r="E12" s="2"/>
      <c r="F12" s="2"/>
      <c r="G12" s="2"/>
      <c r="H12" s="2"/>
      <c r="I12" s="2"/>
      <c r="J12" s="2"/>
    </row>
    <row r="13" spans="1:10" x14ac:dyDescent="0.35">
      <c r="A13" s="2"/>
      <c r="B13" s="3" t="s">
        <v>2</v>
      </c>
      <c r="C13" s="2" t="s">
        <v>204</v>
      </c>
      <c r="D13" s="2"/>
      <c r="E13" s="2"/>
      <c r="F13" s="2"/>
      <c r="G13" s="2"/>
      <c r="H13" s="2"/>
      <c r="I13" s="2"/>
      <c r="J13" s="2"/>
    </row>
    <row r="14" spans="1:10" x14ac:dyDescent="0.35">
      <c r="A14" s="2"/>
      <c r="B14" s="3" t="s">
        <v>19</v>
      </c>
      <c r="C14" s="2" t="s">
        <v>18</v>
      </c>
      <c r="D14" s="2"/>
      <c r="E14" s="2"/>
      <c r="F14" s="2"/>
      <c r="G14" s="2"/>
      <c r="H14" s="2"/>
      <c r="I14" s="2"/>
      <c r="J14" s="2"/>
    </row>
    <row r="15" spans="1:10" x14ac:dyDescent="0.35">
      <c r="A15" s="2"/>
      <c r="B15" s="2"/>
      <c r="D15" s="2"/>
      <c r="E15" s="2"/>
      <c r="F15" s="2"/>
      <c r="G15" s="2"/>
      <c r="H15" s="2"/>
      <c r="I15" s="2"/>
      <c r="J15" s="2"/>
    </row>
    <row r="16" spans="1:10" x14ac:dyDescent="0.35">
      <c r="A16" s="2"/>
      <c r="B16" s="3" t="s">
        <v>94</v>
      </c>
      <c r="C16" s="2" t="s">
        <v>93</v>
      </c>
      <c r="D16" s="2"/>
      <c r="E16" s="2"/>
      <c r="F16" s="2"/>
      <c r="G16" s="2"/>
      <c r="H16" s="2"/>
      <c r="I16" s="2"/>
      <c r="J16" s="2"/>
    </row>
    <row r="17" spans="1:10" x14ac:dyDescent="0.35">
      <c r="A17" s="2"/>
      <c r="B17" s="3"/>
      <c r="D17" s="2"/>
      <c r="E17" s="2"/>
      <c r="F17" s="2"/>
      <c r="G17" s="2"/>
      <c r="H17" s="2"/>
      <c r="I17" s="2"/>
      <c r="J17" s="2"/>
    </row>
    <row r="18" spans="1:10" x14ac:dyDescent="0.35">
      <c r="A18" s="2"/>
      <c r="B18" s="3" t="s">
        <v>10</v>
      </c>
      <c r="C18" s="2" t="s">
        <v>57</v>
      </c>
      <c r="D18" s="2"/>
      <c r="E18" s="2"/>
      <c r="F18" s="2"/>
      <c r="G18" s="2"/>
      <c r="H18" s="2"/>
      <c r="I18" s="2"/>
      <c r="J18" s="2"/>
    </row>
    <row r="19" spans="1:10" x14ac:dyDescent="0.35">
      <c r="A19" s="2"/>
      <c r="B19" s="3" t="s">
        <v>11</v>
      </c>
      <c r="C19" s="67" t="s">
        <v>64</v>
      </c>
      <c r="D19" s="2"/>
      <c r="E19" s="2"/>
      <c r="F19" s="2"/>
      <c r="G19" s="2"/>
      <c r="H19" s="2"/>
      <c r="I19" s="2"/>
      <c r="J19" s="2"/>
    </row>
    <row r="20" spans="1:10" x14ac:dyDescent="0.35">
      <c r="A20" s="2"/>
      <c r="B20" s="3" t="s">
        <v>5</v>
      </c>
      <c r="C20" s="68" t="s">
        <v>96</v>
      </c>
      <c r="D20" s="2"/>
      <c r="E20" s="2"/>
      <c r="F20" s="2"/>
      <c r="G20" s="2"/>
      <c r="H20" s="2"/>
      <c r="I20" s="2"/>
      <c r="J20" s="2"/>
    </row>
    <row r="21" spans="1:10" x14ac:dyDescent="0.35">
      <c r="A21" s="2"/>
      <c r="B21" s="3"/>
      <c r="C21" s="4"/>
      <c r="D21" s="2"/>
      <c r="E21" s="2"/>
      <c r="F21" s="2"/>
      <c r="G21" s="2"/>
      <c r="H21" s="2"/>
      <c r="I21" s="2"/>
      <c r="J21" s="2"/>
    </row>
    <row r="22" spans="1:10" x14ac:dyDescent="0.35">
      <c r="A22" s="2"/>
      <c r="B22" s="3" t="s">
        <v>12</v>
      </c>
      <c r="C22" s="2" t="s">
        <v>58</v>
      </c>
      <c r="D22" s="2"/>
      <c r="E22" s="2"/>
      <c r="F22" s="2"/>
      <c r="G22" s="2"/>
      <c r="H22" s="2"/>
      <c r="I22" s="2"/>
      <c r="J22" s="2"/>
    </row>
    <row r="23" spans="1:10" x14ac:dyDescent="0.35">
      <c r="A23" s="2"/>
      <c r="B23" s="2"/>
      <c r="C23" s="2" t="s">
        <v>13</v>
      </c>
      <c r="D23" s="2"/>
      <c r="E23" s="2"/>
      <c r="F23" s="2"/>
      <c r="G23" s="2"/>
      <c r="H23" s="2"/>
      <c r="I23" s="2"/>
      <c r="J23" s="2"/>
    </row>
    <row r="24" spans="1:10" x14ac:dyDescent="0.35">
      <c r="A24" s="2"/>
      <c r="B24" s="2"/>
      <c r="C24" s="2" t="s">
        <v>14</v>
      </c>
      <c r="D24" s="2"/>
      <c r="E24" s="2"/>
      <c r="F24" s="2"/>
      <c r="G24" s="2"/>
      <c r="H24" s="2"/>
      <c r="I24" s="2"/>
      <c r="J24" s="2"/>
    </row>
    <row r="25" spans="1:10" x14ac:dyDescent="0.35">
      <c r="A25" s="2"/>
      <c r="B25" s="2"/>
      <c r="C25" s="2" t="s">
        <v>15</v>
      </c>
      <c r="D25" s="2"/>
      <c r="E25" s="2"/>
      <c r="F25" s="2"/>
      <c r="G25" s="2"/>
      <c r="H25" s="2"/>
      <c r="I25" s="2"/>
      <c r="J25" s="2"/>
    </row>
    <row r="26" spans="1:10" x14ac:dyDescent="0.35">
      <c r="A26" s="2"/>
      <c r="B26" s="2"/>
      <c r="C26" s="2" t="s">
        <v>16</v>
      </c>
      <c r="D26" s="2"/>
      <c r="E26" s="2"/>
      <c r="F26" s="2"/>
      <c r="G26" s="2"/>
      <c r="H26" s="2"/>
      <c r="I26" s="2"/>
      <c r="J26" s="2"/>
    </row>
    <row r="27" spans="1:10" x14ac:dyDescent="0.35">
      <c r="A27" s="2"/>
      <c r="B27" s="2"/>
      <c r="C27" s="2" t="s">
        <v>17</v>
      </c>
      <c r="D27" s="2"/>
      <c r="E27" s="2"/>
      <c r="F27" s="2"/>
      <c r="G27" s="2"/>
      <c r="H27" s="2"/>
      <c r="I27" s="2"/>
      <c r="J27" s="2"/>
    </row>
    <row r="28" spans="1:10" x14ac:dyDescent="0.35">
      <c r="A28" s="2"/>
      <c r="B28" s="2"/>
      <c r="D28" s="2"/>
      <c r="E28" s="2"/>
      <c r="F28" s="2"/>
      <c r="G28" s="2"/>
      <c r="H28" s="2"/>
      <c r="I28" s="2"/>
      <c r="J28" s="2"/>
    </row>
    <row r="29" spans="1:10" x14ac:dyDescent="0.35">
      <c r="A29" s="2"/>
      <c r="B29" s="2"/>
      <c r="D29" s="2"/>
      <c r="E29" s="2"/>
      <c r="F29" s="2"/>
      <c r="G29" s="2"/>
      <c r="H29" s="2"/>
      <c r="I29" s="2"/>
      <c r="J29" s="2"/>
    </row>
    <row r="30" spans="1:10" x14ac:dyDescent="0.35">
      <c r="A30" s="2"/>
      <c r="B30" s="2"/>
      <c r="D30" s="2"/>
      <c r="E30" s="2"/>
      <c r="F30" s="2"/>
      <c r="G30" s="2"/>
      <c r="H30" s="2"/>
      <c r="I30" s="2"/>
      <c r="J30" s="2"/>
    </row>
    <row r="31" spans="1:10" x14ac:dyDescent="0.35">
      <c r="A31" s="2"/>
      <c r="B31" s="2"/>
      <c r="D31" s="2"/>
      <c r="E31" s="2"/>
      <c r="F31" s="2"/>
      <c r="G31" s="2"/>
      <c r="H31" s="2"/>
      <c r="I31" s="2"/>
      <c r="J31" s="2"/>
    </row>
    <row r="32" spans="1:10" x14ac:dyDescent="0.35">
      <c r="A32" s="2"/>
      <c r="B32" s="2"/>
      <c r="D32" s="2"/>
      <c r="E32" s="2"/>
      <c r="F32" s="2"/>
      <c r="G32" s="2"/>
      <c r="H32" s="2"/>
      <c r="I32" s="2"/>
      <c r="J32" s="2"/>
    </row>
    <row r="33" spans="1:10" x14ac:dyDescent="0.35">
      <c r="A33" s="2"/>
      <c r="B33" s="2"/>
      <c r="D33" s="2"/>
      <c r="E33" s="2"/>
      <c r="F33" s="2"/>
      <c r="G33" s="2"/>
      <c r="H33" s="2"/>
      <c r="I33" s="2"/>
      <c r="J33" s="2"/>
    </row>
    <row r="34" spans="1:10" x14ac:dyDescent="0.35">
      <c r="A34" s="2"/>
      <c r="B34" s="2"/>
      <c r="D34" s="2"/>
      <c r="E34" s="2"/>
      <c r="F34" s="2"/>
      <c r="G34" s="2"/>
      <c r="H34" s="2"/>
      <c r="I34" s="2"/>
      <c r="J34" s="2"/>
    </row>
    <row r="35" spans="1:10" x14ac:dyDescent="0.35">
      <c r="A35" s="2"/>
      <c r="B35" s="2"/>
      <c r="D35" s="2"/>
      <c r="E35" s="2"/>
      <c r="F35" s="2"/>
      <c r="G35" s="2"/>
      <c r="H35" s="2"/>
      <c r="I35" s="2"/>
      <c r="J35" s="2"/>
    </row>
  </sheetData>
  <hyperlinks>
    <hyperlink ref="C20" r:id="rId1"/>
    <hyperlink ref="C19" r:id="rId2"/>
  </hyperlinks>
  <pageMargins left="0.78740157480314965" right="0.78740157480314965" top="0.78740157480314965" bottom="0.78740157480314965" header="0.39370078740157483" footer="0.39370078740157483"/>
  <pageSetup paperSize="9" scale="92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F20"/>
  <sheetViews>
    <sheetView showGridLines="0" zoomScaleNormal="100" workbookViewId="0">
      <selection activeCell="A2" sqref="A2"/>
    </sheetView>
  </sheetViews>
  <sheetFormatPr defaultColWidth="15.7265625" defaultRowHeight="15.5" x14ac:dyDescent="0.35"/>
  <cols>
    <col min="1" max="1" width="41.26953125" style="20" customWidth="1"/>
    <col min="2" max="2" width="16.26953125" style="20" customWidth="1"/>
    <col min="3" max="4" width="32.26953125" style="20" customWidth="1"/>
    <col min="5" max="5" width="29.54296875" style="20" customWidth="1"/>
    <col min="6" max="6" width="23.1796875" style="20" customWidth="1"/>
    <col min="7" max="7" width="27.7265625" style="20" customWidth="1"/>
    <col min="8" max="8" width="17.1796875" style="20" customWidth="1"/>
    <col min="9" max="23" width="13.26953125" style="20" customWidth="1"/>
    <col min="24" max="16384" width="15.7265625" style="20"/>
  </cols>
  <sheetData>
    <row r="1" spans="1:6" x14ac:dyDescent="0.35">
      <c r="A1" s="162" t="s">
        <v>161</v>
      </c>
      <c r="E1" s="71" t="s">
        <v>26</v>
      </c>
    </row>
    <row r="2" spans="1:6" x14ac:dyDescent="0.35">
      <c r="A2" s="158" t="s">
        <v>194</v>
      </c>
      <c r="B2" s="22"/>
      <c r="C2" s="22"/>
      <c r="D2" s="22"/>
      <c r="E2" s="22"/>
      <c r="F2" s="22"/>
    </row>
    <row r="3" spans="1:6" x14ac:dyDescent="0.35">
      <c r="A3" s="22"/>
      <c r="B3" s="23"/>
      <c r="C3" s="22"/>
      <c r="D3" s="22"/>
      <c r="E3" s="24"/>
      <c r="F3" s="24"/>
    </row>
    <row r="4" spans="1:6" ht="48.5" x14ac:dyDescent="0.45">
      <c r="A4" s="89" t="s">
        <v>89</v>
      </c>
      <c r="B4" s="90" t="s">
        <v>90</v>
      </c>
      <c r="C4" s="91" t="s">
        <v>67</v>
      </c>
      <c r="D4" s="153"/>
    </row>
    <row r="5" spans="1:6" x14ac:dyDescent="0.35">
      <c r="A5" s="53" t="s">
        <v>61</v>
      </c>
      <c r="B5" s="51">
        <f>Table_1!U43/1000</f>
        <v>22.657623582156027</v>
      </c>
      <c r="C5" s="50" t="s">
        <v>85</v>
      </c>
      <c r="D5" s="50"/>
    </row>
    <row r="6" spans="1:6" x14ac:dyDescent="0.35">
      <c r="A6" s="53">
        <v>2015</v>
      </c>
      <c r="B6" s="52">
        <f>Table_1!V43/1000</f>
        <v>23.058683886157414</v>
      </c>
      <c r="C6" s="54">
        <f>(B6-B$5)/B$5*100</f>
        <v>1.7700898884966967</v>
      </c>
      <c r="D6" s="54"/>
      <c r="E6" s="33"/>
    </row>
    <row r="7" spans="1:6" x14ac:dyDescent="0.35">
      <c r="A7" s="53">
        <v>2016</v>
      </c>
      <c r="B7" s="52">
        <f>Table_1!W43/1000</f>
        <v>23.485689137621559</v>
      </c>
      <c r="C7" s="54">
        <f t="shared" ref="C7:C9" si="0">(B7-B$5)/B$5*100</f>
        <v>3.6546884648470965</v>
      </c>
      <c r="D7" s="54"/>
    </row>
    <row r="8" spans="1:6" x14ac:dyDescent="0.35">
      <c r="A8" s="53">
        <v>2017</v>
      </c>
      <c r="B8" s="52">
        <f>Table_1!X43/1000</f>
        <v>22.668746299775002</v>
      </c>
      <c r="C8" s="54">
        <f t="shared" si="0"/>
        <v>4.9090398111009299E-2</v>
      </c>
      <c r="D8" s="54"/>
    </row>
    <row r="9" spans="1:6" x14ac:dyDescent="0.35">
      <c r="A9" s="53">
        <v>2018</v>
      </c>
      <c r="B9" s="52">
        <f>Table_1!Y43/1000</f>
        <v>22.376964527270754</v>
      </c>
      <c r="C9" s="54">
        <f t="shared" si="0"/>
        <v>-1.2386959023642081</v>
      </c>
      <c r="D9" s="54"/>
    </row>
    <row r="10" spans="1:6" x14ac:dyDescent="0.35">
      <c r="A10" s="53">
        <v>2019</v>
      </c>
      <c r="B10" s="52">
        <f>Table_1!Z43/1000</f>
        <v>21.818093326250509</v>
      </c>
      <c r="C10" s="54">
        <f t="shared" ref="C10" si="1">(B10-B$5)/B$5*100</f>
        <v>-3.7052882128675204</v>
      </c>
      <c r="D10" s="54"/>
    </row>
    <row r="11" spans="1:6" x14ac:dyDescent="0.35">
      <c r="A11" s="92">
        <v>2020</v>
      </c>
      <c r="B11" s="93">
        <f>Table_1!AA43/1000</f>
        <v>20.902770869898763</v>
      </c>
      <c r="C11" s="94">
        <f>(B11-B$5)/B$5*100</f>
        <v>-7.7450872369479011</v>
      </c>
      <c r="D11" s="154"/>
      <c r="E11" s="34"/>
    </row>
    <row r="12" spans="1:6" x14ac:dyDescent="0.35">
      <c r="A12" s="26"/>
      <c r="B12" s="25"/>
      <c r="C12" s="32"/>
      <c r="D12" s="32"/>
      <c r="E12" s="29"/>
    </row>
    <row r="13" spans="1:6" x14ac:dyDescent="0.35">
      <c r="A13" s="2" t="s">
        <v>162</v>
      </c>
      <c r="B13" s="25"/>
      <c r="C13" s="32"/>
      <c r="D13" s="32"/>
      <c r="E13" s="29"/>
    </row>
    <row r="14" spans="1:6" x14ac:dyDescent="0.35">
      <c r="A14" s="2" t="s">
        <v>163</v>
      </c>
      <c r="B14" s="25"/>
      <c r="C14" s="32"/>
      <c r="D14" s="32"/>
      <c r="E14" s="29"/>
    </row>
    <row r="15" spans="1:6" x14ac:dyDescent="0.35">
      <c r="A15" s="2" t="s">
        <v>164</v>
      </c>
      <c r="B15" s="25"/>
      <c r="C15" s="32"/>
      <c r="D15" s="32"/>
      <c r="E15" s="29"/>
    </row>
    <row r="16" spans="1:6" x14ac:dyDescent="0.35">
      <c r="A16" s="130"/>
      <c r="B16" s="25"/>
      <c r="C16" s="32"/>
      <c r="D16" s="32"/>
      <c r="E16" s="29"/>
    </row>
    <row r="17" spans="1:6" x14ac:dyDescent="0.35">
      <c r="A17" s="2" t="s">
        <v>98</v>
      </c>
      <c r="B17" s="22"/>
      <c r="C17" s="22"/>
      <c r="D17" s="22"/>
      <c r="E17" s="22"/>
      <c r="F17" s="22"/>
    </row>
    <row r="18" spans="1:6" x14ac:dyDescent="0.35">
      <c r="A18" s="22"/>
      <c r="B18" s="22"/>
      <c r="C18" s="22"/>
      <c r="D18" s="22"/>
      <c r="E18" s="22"/>
      <c r="F18" s="22"/>
    </row>
    <row r="19" spans="1:6" x14ac:dyDescent="0.35">
      <c r="A19" s="67" t="s">
        <v>101</v>
      </c>
      <c r="B19" s="22"/>
      <c r="C19" s="22"/>
      <c r="D19" s="22"/>
      <c r="E19" s="22"/>
      <c r="F19" s="22"/>
    </row>
    <row r="20" spans="1:6" x14ac:dyDescent="0.35">
      <c r="A20" s="42"/>
      <c r="B20" s="22"/>
      <c r="C20" s="22"/>
      <c r="D20" s="22"/>
      <c r="E20" s="22"/>
      <c r="F20" s="22"/>
    </row>
  </sheetData>
  <hyperlinks>
    <hyperlink ref="E1" location="Contents!A1" display="back to contents"/>
    <hyperlink ref="A19" r:id="rId1"/>
  </hyperlinks>
  <pageMargins left="0.78740157480314965" right="0.78740157480314965" top="0.78740157480314965" bottom="0.78740157480314965" header="0.39370078740157483" footer="0.39370078740157483"/>
  <pageSetup paperSize="9" scale="84" orientation="landscape"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40"/>
  <sheetViews>
    <sheetView zoomScaleNormal="100" workbookViewId="0">
      <selection activeCell="A2" sqref="A2"/>
    </sheetView>
  </sheetViews>
  <sheetFormatPr defaultColWidth="9.1796875" defaultRowHeight="15.5" x14ac:dyDescent="0.35"/>
  <cols>
    <col min="1" max="1" width="30.26953125" style="27" customWidth="1"/>
    <col min="2" max="22" width="10.7265625" style="27" customWidth="1"/>
    <col min="23" max="16384" width="9.1796875" style="27"/>
  </cols>
  <sheetData>
    <row r="1" spans="1:16" x14ac:dyDescent="0.35">
      <c r="A1" s="159" t="s">
        <v>205</v>
      </c>
      <c r="P1" s="72" t="s">
        <v>26</v>
      </c>
    </row>
    <row r="2" spans="1:16" x14ac:dyDescent="0.35">
      <c r="A2" s="160" t="s">
        <v>182</v>
      </c>
    </row>
    <row r="34" spans="1:32" s="28" customFormat="1" x14ac:dyDescent="0.35">
      <c r="A34" s="27" t="s">
        <v>63</v>
      </c>
    </row>
    <row r="35" spans="1:32" s="28" customFormat="1" x14ac:dyDescent="0.35"/>
    <row r="36" spans="1:32" s="28" customFormat="1" x14ac:dyDescent="0.35">
      <c r="A36" s="27"/>
      <c r="B36" s="108" t="s">
        <v>112</v>
      </c>
      <c r="C36" s="108" t="s">
        <v>137</v>
      </c>
      <c r="D36" s="108" t="s">
        <v>138</v>
      </c>
      <c r="E36" s="108" t="s">
        <v>139</v>
      </c>
      <c r="F36" s="108" t="s">
        <v>140</v>
      </c>
      <c r="G36" s="108" t="s">
        <v>113</v>
      </c>
      <c r="H36" s="108" t="s">
        <v>141</v>
      </c>
      <c r="I36" s="108" t="s">
        <v>142</v>
      </c>
      <c r="J36" s="108" t="s">
        <v>114</v>
      </c>
      <c r="K36" s="108" t="s">
        <v>115</v>
      </c>
      <c r="L36" s="108" t="s">
        <v>116</v>
      </c>
      <c r="M36" s="108" t="s">
        <v>117</v>
      </c>
      <c r="N36" s="108" t="s">
        <v>118</v>
      </c>
      <c r="O36" s="108" t="s">
        <v>119</v>
      </c>
      <c r="P36" s="108" t="s">
        <v>120</v>
      </c>
      <c r="Q36" s="108" t="s">
        <v>121</v>
      </c>
      <c r="R36" s="108" t="s">
        <v>122</v>
      </c>
      <c r="S36" s="108" t="s">
        <v>123</v>
      </c>
      <c r="T36" s="108" t="s">
        <v>124</v>
      </c>
      <c r="U36" s="108" t="s">
        <v>125</v>
      </c>
      <c r="V36" s="108" t="s">
        <v>126</v>
      </c>
      <c r="W36" s="108" t="s">
        <v>127</v>
      </c>
      <c r="X36" s="108" t="s">
        <v>128</v>
      </c>
      <c r="Y36" s="108" t="s">
        <v>129</v>
      </c>
      <c r="Z36" s="108" t="s">
        <v>130</v>
      </c>
      <c r="AA36" s="108" t="s">
        <v>131</v>
      </c>
      <c r="AB36" s="108" t="s">
        <v>132</v>
      </c>
      <c r="AC36" s="108" t="s">
        <v>133</v>
      </c>
      <c r="AD36" s="108" t="s">
        <v>134</v>
      </c>
      <c r="AE36" s="109" t="s">
        <v>110</v>
      </c>
      <c r="AF36" s="109" t="s">
        <v>111</v>
      </c>
    </row>
    <row r="37" spans="1:32" s="28" customFormat="1" ht="15.75" customHeight="1" x14ac:dyDescent="0.35">
      <c r="A37" s="66" t="s">
        <v>62</v>
      </c>
      <c r="B37" s="37">
        <f>(Table_1!C43-Table_1!$B$43)/Table_1!$B$43</f>
        <v>-6.3782798834123371E-4</v>
      </c>
      <c r="C37" s="37"/>
      <c r="D37" s="37"/>
      <c r="E37" s="37"/>
      <c r="F37" s="37"/>
      <c r="G37" s="37">
        <f>(Table_1!D43-Table_1!$B$43)/Table_1!$B$43</f>
        <v>2.7262965289997578E-2</v>
      </c>
      <c r="H37" s="37"/>
      <c r="I37" s="37"/>
      <c r="J37" s="37">
        <f>(Table_1!E43-Table_1!$B$43)/Table_1!$B$43</f>
        <v>-1.6725533859509329E-3</v>
      </c>
      <c r="K37" s="37">
        <f>(Table_1!F43-Table_1!$B$43)/Table_1!$B$43</f>
        <v>1.8434484028675292E-2</v>
      </c>
      <c r="L37" s="37">
        <f>(Table_1!G43-Table_1!$B$43)/Table_1!$B$43</f>
        <v>7.2824337219701751E-3</v>
      </c>
      <c r="M37" s="37">
        <f>(Table_1!H43-Table_1!$B$43)/Table_1!$B$43</f>
        <v>1.8966027511073794E-2</v>
      </c>
      <c r="N37" s="37">
        <f>(Table_1!I43-Table_1!$B$43)/Table_1!$B$43</f>
        <v>-7.1903673256456302E-2</v>
      </c>
      <c r="O37" s="37">
        <f>(Table_1!J43-Table_1!$B$43)/Table_1!$B$43</f>
        <v>-6.5315450864589439E-2</v>
      </c>
      <c r="P37" s="37">
        <f>(Table_1!K43-Table_1!$B$43)/Table_1!$B$43</f>
        <v>-7.1178444376478411E-2</v>
      </c>
      <c r="Q37" s="37">
        <f>(Table_1!L43-Table_1!$B$43)/Table_1!$B$43</f>
        <v>-2.8541752584507474E-2</v>
      </c>
      <c r="R37" s="37">
        <f>(Table_1!M43-Table_1!$B$43)/Table_1!$B$43</f>
        <v>-2.26573344854561E-2</v>
      </c>
      <c r="S37" s="37">
        <f>(Table_1!N43-Table_1!$B$43)/Table_1!$B$43</f>
        <v>-6.7331779846384623E-2</v>
      </c>
      <c r="T37" s="37">
        <f>(Table_1!O43-Table_1!$B$43)/Table_1!$B$43</f>
        <v>-8.2833119278874018E-2</v>
      </c>
      <c r="U37" s="37">
        <f>(Table_1!P43-Table_1!$B$43)/Table_1!$B$43</f>
        <v>-0.14655424571020151</v>
      </c>
      <c r="V37" s="37">
        <f>(Table_1!Q43-Table_1!$B$43)/Table_1!$B$43</f>
        <v>-0.12170129343104893</v>
      </c>
      <c r="W37" s="37">
        <f>(Table_1!R43-Table_1!$B$43)/Table_1!$B$43</f>
        <v>-0.16549275155028881</v>
      </c>
      <c r="X37" s="37">
        <f>(Table_1!S43-Table_1!$B$43)/Table_1!$B$43</f>
        <v>-0.15817041133757181</v>
      </c>
      <c r="Y37" s="37">
        <f>(Table_1!T43-Table_1!$B$43)/Table_1!$B$43</f>
        <v>-0.14845380863524096</v>
      </c>
      <c r="Z37" s="37">
        <f>(Table_1!U43-Table_1!$B$43)/Table_1!$B$43</f>
        <v>-0.17483873897208441</v>
      </c>
      <c r="AA37" s="37">
        <f>(Table_1!V43-Table_1!$B$43)/Table_1!$B$43</f>
        <v>-0.16023264292683737</v>
      </c>
      <c r="AB37" s="37">
        <f>(Table_1!W43-Table_1!$B$43)/Table_1!$B$43</f>
        <v>-0.14468166554891021</v>
      </c>
      <c r="AC37" s="37">
        <f>(Table_1!X43-Table_1!$B$43)/Table_1!$B$43</f>
        <v>-0.17443366402398794</v>
      </c>
      <c r="AD37" s="37">
        <f>(Table_1!Y43-Table_1!$B$43)/Table_1!$B$43</f>
        <v>-0.185059977700334</v>
      </c>
      <c r="AE37" s="37">
        <f>(Table_1!Z43-Table_1!$B$43)/Table_1!$B$43</f>
        <v>-0.20541334191410066</v>
      </c>
      <c r="AF37" s="37">
        <f>(Table_1!AA43-Table_1!$B$43)/Table_1!$B$43</f>
        <v>-0.23874819848419582</v>
      </c>
    </row>
    <row r="38" spans="1:32" x14ac:dyDescent="0.35">
      <c r="A38" s="65"/>
    </row>
    <row r="40" spans="1:32" ht="16.5" x14ac:dyDescent="0.4">
      <c r="A40" s="27" t="s">
        <v>206</v>
      </c>
    </row>
  </sheetData>
  <hyperlinks>
    <hyperlink ref="P1" location="Contents!A1" display="back to contents"/>
  </hyperlinks>
  <pageMargins left="0.25" right="0.25" top="0.75" bottom="0.75" header="0.3" footer="0.3"/>
  <pageSetup paperSize="9" scale="53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31"/>
  <sheetViews>
    <sheetView showGridLines="0" topLeftCell="A4" zoomScaleNormal="100" workbookViewId="0">
      <selection activeCell="A2" sqref="A2"/>
    </sheetView>
  </sheetViews>
  <sheetFormatPr defaultColWidth="9.1796875" defaultRowHeight="15.5" x14ac:dyDescent="0.35"/>
  <cols>
    <col min="1" max="1" width="22.81640625" style="2" bestFit="1" customWidth="1"/>
    <col min="2" max="22" width="14.26953125" style="2" customWidth="1"/>
    <col min="23" max="16384" width="9.1796875" style="2"/>
  </cols>
  <sheetData>
    <row r="1" spans="1:22" x14ac:dyDescent="0.35">
      <c r="A1" s="156" t="s">
        <v>71</v>
      </c>
      <c r="J1" s="15"/>
      <c r="K1" s="71" t="s">
        <v>26</v>
      </c>
    </row>
    <row r="2" spans="1:22" x14ac:dyDescent="0.35">
      <c r="A2" s="158" t="s">
        <v>183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x14ac:dyDescent="0.35"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ht="16.5" x14ac:dyDescent="0.4">
      <c r="I4" s="6" t="s">
        <v>54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17.5" x14ac:dyDescent="0.45">
      <c r="A5" s="95" t="s">
        <v>38</v>
      </c>
      <c r="B5" s="96" t="s">
        <v>42</v>
      </c>
      <c r="C5" s="96" t="s">
        <v>43</v>
      </c>
      <c r="D5" s="96" t="s">
        <v>44</v>
      </c>
      <c r="E5" s="96" t="s">
        <v>27</v>
      </c>
      <c r="F5" s="96" t="s">
        <v>28</v>
      </c>
      <c r="G5" s="96" t="s">
        <v>45</v>
      </c>
      <c r="H5" s="96" t="s">
        <v>46</v>
      </c>
      <c r="I5" s="96" t="s">
        <v>40</v>
      </c>
    </row>
    <row r="6" spans="1:22" x14ac:dyDescent="0.35">
      <c r="A6" s="2" t="s">
        <v>29</v>
      </c>
      <c r="B6" s="57">
        <v>5514.6762421421645</v>
      </c>
      <c r="C6" s="57">
        <v>24777.053506083208</v>
      </c>
      <c r="D6" s="57">
        <v>14516.311955864026</v>
      </c>
      <c r="E6" s="57"/>
      <c r="F6" s="57"/>
      <c r="G6" s="57"/>
      <c r="H6" s="57"/>
      <c r="I6" s="57">
        <f>SUM(Table_4[[#This Row],[CO2]:[NF3]])</f>
        <v>44808.041704089395</v>
      </c>
      <c r="J6" s="8"/>
    </row>
    <row r="7" spans="1:22" x14ac:dyDescent="0.35">
      <c r="A7" s="56" t="s">
        <v>30</v>
      </c>
      <c r="B7" s="57">
        <v>61463.8012404404</v>
      </c>
      <c r="C7" s="57">
        <v>162.2014317894575</v>
      </c>
      <c r="D7" s="57">
        <v>867.40592034375493</v>
      </c>
      <c r="E7" s="57">
        <v>10492.320063504592</v>
      </c>
      <c r="F7" s="57">
        <v>79.379883486590955</v>
      </c>
      <c r="G7" s="57">
        <v>379.50065862521291</v>
      </c>
      <c r="H7" s="57">
        <v>0.36063767565894012</v>
      </c>
      <c r="I7" s="57">
        <f>SUM(Table_4[[#This Row],[CO2]:[NF3]])</f>
        <v>73444.969835865675</v>
      </c>
      <c r="J7" s="8"/>
    </row>
    <row r="8" spans="1:22" x14ac:dyDescent="0.35">
      <c r="A8" s="56" t="s">
        <v>31</v>
      </c>
      <c r="B8" s="57">
        <v>78162.984215209945</v>
      </c>
      <c r="C8" s="57">
        <v>5064.1370012867083</v>
      </c>
      <c r="D8" s="57">
        <v>728.80968340845163</v>
      </c>
      <c r="E8" s="57"/>
      <c r="F8" s="57"/>
      <c r="G8" s="57"/>
      <c r="H8" s="57"/>
      <c r="I8" s="57">
        <f>SUM(Table_4[[#This Row],[CO2]:[NF3]])</f>
        <v>83955.930899905114</v>
      </c>
      <c r="J8" s="8"/>
    </row>
    <row r="9" spans="1:22" x14ac:dyDescent="0.35">
      <c r="A9" s="56" t="s">
        <v>32</v>
      </c>
      <c r="B9" s="57">
        <v>9170.3922343044833</v>
      </c>
      <c r="C9" s="57">
        <v>78.384335417703099</v>
      </c>
      <c r="D9" s="57">
        <v>191.06613428782487</v>
      </c>
      <c r="E9" s="57">
        <v>1.47576</v>
      </c>
      <c r="F9" s="57">
        <v>80.413071582336329</v>
      </c>
      <c r="G9" s="57">
        <v>27.44322</v>
      </c>
      <c r="H9" s="57"/>
      <c r="I9" s="57">
        <f>SUM(Table_4[[#This Row],[CO2]:[NF3]])</f>
        <v>9549.1747555923448</v>
      </c>
      <c r="J9" s="8"/>
    </row>
    <row r="10" spans="1:22" x14ac:dyDescent="0.35">
      <c r="A10" s="56" t="s">
        <v>33</v>
      </c>
      <c r="B10" s="57">
        <v>-2994.1900650236666</v>
      </c>
      <c r="C10" s="57">
        <v>4875.309689887501</v>
      </c>
      <c r="D10" s="57">
        <v>1778.1776559238815</v>
      </c>
      <c r="E10" s="57"/>
      <c r="F10" s="57"/>
      <c r="G10" s="57"/>
      <c r="H10" s="57"/>
      <c r="I10" s="57">
        <f>SUM(Table_4[[#This Row],[CO2]:[NF3]])</f>
        <v>3659.2972807877159</v>
      </c>
      <c r="J10" s="8"/>
    </row>
    <row r="11" spans="1:22" x14ac:dyDescent="0.35">
      <c r="A11" s="56" t="s">
        <v>34</v>
      </c>
      <c r="B11" s="57">
        <v>7420.1627065275488</v>
      </c>
      <c r="C11" s="57">
        <v>16.672944586131194</v>
      </c>
      <c r="D11" s="57">
        <v>4.526865086244344</v>
      </c>
      <c r="E11" s="57"/>
      <c r="F11" s="57"/>
      <c r="G11" s="57"/>
      <c r="H11" s="57"/>
      <c r="I11" s="57">
        <f>SUM(Table_4[[#This Row],[CO2]:[NF3]])</f>
        <v>7441.3625161999244</v>
      </c>
      <c r="J11" s="8"/>
    </row>
    <row r="12" spans="1:22" x14ac:dyDescent="0.35">
      <c r="A12" s="56" t="s">
        <v>35</v>
      </c>
      <c r="B12" s="57">
        <v>64363.385230689717</v>
      </c>
      <c r="C12" s="57">
        <v>597.97002684348934</v>
      </c>
      <c r="D12" s="57">
        <v>152.18535084131634</v>
      </c>
      <c r="E12" s="57">
        <v>1183.9293130570668</v>
      </c>
      <c r="F12" s="57"/>
      <c r="G12" s="57"/>
      <c r="H12" s="57"/>
      <c r="I12" s="57">
        <f>SUM(Table_4[[#This Row],[CO2]:[NF3]])</f>
        <v>66297.469921431592</v>
      </c>
      <c r="J12" s="8"/>
    </row>
    <row r="13" spans="1:22" x14ac:dyDescent="0.35">
      <c r="A13" s="56" t="s">
        <v>36</v>
      </c>
      <c r="B13" s="57">
        <v>97738.113547805173</v>
      </c>
      <c r="C13" s="57">
        <v>76.496112743969277</v>
      </c>
      <c r="D13" s="57">
        <v>986.13886497506064</v>
      </c>
      <c r="E13" s="57"/>
      <c r="F13" s="57"/>
      <c r="G13" s="57"/>
      <c r="H13" s="57"/>
      <c r="I13" s="57">
        <f>SUM(Table_4[[#This Row],[CO2]:[NF3]])</f>
        <v>98800.748525524206</v>
      </c>
      <c r="J13" s="8"/>
    </row>
    <row r="14" spans="1:22" x14ac:dyDescent="0.35">
      <c r="A14" s="56" t="s">
        <v>37</v>
      </c>
      <c r="B14" s="57">
        <v>248.33083048993018</v>
      </c>
      <c r="C14" s="57">
        <v>15613.978608065638</v>
      </c>
      <c r="D14" s="57">
        <v>1694.2647058248062</v>
      </c>
      <c r="E14" s="57"/>
      <c r="F14" s="57"/>
      <c r="G14" s="57"/>
      <c r="H14" s="57"/>
      <c r="I14" s="31">
        <f>SUM(Table_4[[#This Row],[CO2]:[NF3]])</f>
        <v>17556.574144380374</v>
      </c>
      <c r="J14" s="8"/>
      <c r="K14" s="17"/>
      <c r="L14" s="17"/>
      <c r="M14" s="17"/>
      <c r="N14" s="17"/>
      <c r="O14" s="17"/>
      <c r="P14" s="17"/>
      <c r="Q14" s="17"/>
      <c r="R14" s="17"/>
    </row>
    <row r="15" spans="1:22" x14ac:dyDescent="0.35">
      <c r="A15" s="97" t="s">
        <v>39</v>
      </c>
      <c r="B15" s="98">
        <f t="shared" ref="B15:I15" si="0">SUM(B6:B14)</f>
        <v>321087.65618258569</v>
      </c>
      <c r="C15" s="98">
        <f t="shared" si="0"/>
        <v>51262.203656703816</v>
      </c>
      <c r="D15" s="98">
        <f t="shared" si="0"/>
        <v>20918.887136555368</v>
      </c>
      <c r="E15" s="98">
        <f t="shared" si="0"/>
        <v>11677.725136561658</v>
      </c>
      <c r="F15" s="98">
        <f t="shared" si="0"/>
        <v>159.79295506892728</v>
      </c>
      <c r="G15" s="98">
        <f t="shared" si="0"/>
        <v>406.9438786252129</v>
      </c>
      <c r="H15" s="98">
        <f t="shared" si="0"/>
        <v>0.36063767565894012</v>
      </c>
      <c r="I15" s="98">
        <f t="shared" si="0"/>
        <v>405513.56958377641</v>
      </c>
      <c r="J15" s="8"/>
      <c r="K15" s="16"/>
      <c r="L15" s="16"/>
      <c r="M15" s="16"/>
      <c r="N15" s="16"/>
      <c r="O15" s="16"/>
      <c r="P15" s="16"/>
      <c r="Q15" s="16"/>
      <c r="R15" s="16"/>
      <c r="S15" s="9"/>
      <c r="T15" s="9"/>
    </row>
    <row r="16" spans="1:22" ht="24" customHeight="1" x14ac:dyDescent="0.35">
      <c r="A16" s="2" t="s">
        <v>41</v>
      </c>
      <c r="B16" s="16">
        <f>B15/$I$15</f>
        <v>0.791804961082199</v>
      </c>
      <c r="C16" s="16">
        <f t="shared" ref="C16:I16" si="1">C15/$I$15</f>
        <v>0.1264130413917342</v>
      </c>
      <c r="D16" s="16">
        <f>D15/$I$15</f>
        <v>5.1586158159951941E-2</v>
      </c>
      <c r="E16" s="16">
        <f t="shared" si="1"/>
        <v>2.8797372054769468E-2</v>
      </c>
      <c r="F16" s="16">
        <f t="shared" si="1"/>
        <v>3.9405082111787412E-4</v>
      </c>
      <c r="G16" s="16">
        <f t="shared" si="1"/>
        <v>1.0035271545731615E-3</v>
      </c>
      <c r="H16" s="16">
        <f t="shared" si="1"/>
        <v>8.8933565411658747E-7</v>
      </c>
      <c r="I16" s="16">
        <f t="shared" si="1"/>
        <v>1</v>
      </c>
      <c r="J16" s="8"/>
    </row>
    <row r="18" spans="1:9" x14ac:dyDescent="0.35">
      <c r="A18" s="67" t="s">
        <v>101</v>
      </c>
    </row>
    <row r="19" spans="1:9" x14ac:dyDescent="0.35">
      <c r="A19" s="55"/>
    </row>
    <row r="20" spans="1:9" ht="16.5" x14ac:dyDescent="0.4">
      <c r="A20" s="27" t="s">
        <v>91</v>
      </c>
      <c r="B20"/>
      <c r="C20"/>
      <c r="D20"/>
      <c r="E20"/>
      <c r="F20"/>
      <c r="G20"/>
      <c r="H20"/>
      <c r="I20"/>
    </row>
    <row r="21" spans="1:9" ht="16.5" x14ac:dyDescent="0.4">
      <c r="A21" s="27" t="s">
        <v>92</v>
      </c>
      <c r="B21"/>
      <c r="C21"/>
      <c r="D21"/>
      <c r="E21"/>
      <c r="F21"/>
      <c r="G21"/>
      <c r="H21"/>
      <c r="I21"/>
    </row>
    <row r="22" spans="1:9" x14ac:dyDescent="0.35">
      <c r="B22"/>
      <c r="C22"/>
      <c r="D22"/>
      <c r="E22"/>
      <c r="F22"/>
      <c r="G22"/>
      <c r="H22"/>
      <c r="I22"/>
    </row>
    <row r="23" spans="1:9" x14ac:dyDescent="0.35">
      <c r="B23"/>
      <c r="C23"/>
      <c r="D23"/>
      <c r="E23"/>
      <c r="F23"/>
      <c r="G23"/>
      <c r="H23"/>
      <c r="I23"/>
    </row>
    <row r="24" spans="1:9" x14ac:dyDescent="0.35">
      <c r="B24"/>
      <c r="C24"/>
      <c r="D24"/>
      <c r="E24"/>
      <c r="F24"/>
      <c r="G24"/>
      <c r="H24"/>
      <c r="I24"/>
    </row>
    <row r="25" spans="1:9" x14ac:dyDescent="0.35">
      <c r="B25"/>
      <c r="C25"/>
      <c r="D25"/>
      <c r="E25"/>
      <c r="F25"/>
      <c r="G25"/>
      <c r="H25"/>
      <c r="I25"/>
    </row>
    <row r="26" spans="1:9" x14ac:dyDescent="0.35">
      <c r="B26"/>
      <c r="C26"/>
      <c r="D26"/>
      <c r="E26"/>
      <c r="F26"/>
      <c r="G26"/>
      <c r="H26"/>
      <c r="I26"/>
    </row>
    <row r="27" spans="1:9" x14ac:dyDescent="0.35">
      <c r="B27"/>
      <c r="C27"/>
      <c r="D27"/>
      <c r="E27"/>
      <c r="F27"/>
      <c r="G27"/>
      <c r="H27"/>
      <c r="I27"/>
    </row>
    <row r="28" spans="1:9" x14ac:dyDescent="0.35">
      <c r="B28"/>
      <c r="C28"/>
      <c r="D28"/>
      <c r="E28"/>
      <c r="F28"/>
      <c r="G28"/>
      <c r="H28"/>
      <c r="I28"/>
    </row>
    <row r="29" spans="1:9" x14ac:dyDescent="0.35">
      <c r="B29"/>
      <c r="C29"/>
      <c r="D29"/>
      <c r="E29"/>
      <c r="F29"/>
      <c r="G29"/>
      <c r="H29"/>
      <c r="I29"/>
    </row>
    <row r="30" spans="1:9" x14ac:dyDescent="0.35">
      <c r="B30"/>
      <c r="C30"/>
      <c r="D30"/>
      <c r="E30"/>
      <c r="F30"/>
      <c r="G30"/>
      <c r="H30"/>
      <c r="I30"/>
    </row>
    <row r="31" spans="1:9" x14ac:dyDescent="0.35">
      <c r="B31"/>
      <c r="C31"/>
      <c r="D31"/>
      <c r="E31"/>
      <c r="F31"/>
      <c r="G31"/>
      <c r="H31"/>
      <c r="I31"/>
    </row>
  </sheetData>
  <hyperlinks>
    <hyperlink ref="K1" location="Contents!A1" display="back to contents"/>
    <hyperlink ref="A18" r:id="rId1"/>
  </hyperlinks>
  <pageMargins left="0.78740157480314965" right="0.78740157480314965" top="0.78740157480314965" bottom="0.78740157480314965" header="0.39370078740157483" footer="0.39370078740157483"/>
  <pageSetup paperSize="9" scale="73" orientation="landscape"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A46"/>
  <sheetViews>
    <sheetView showGridLines="0" zoomScaleNormal="100" workbookViewId="0">
      <selection activeCell="A2" sqref="A2"/>
    </sheetView>
  </sheetViews>
  <sheetFormatPr defaultColWidth="9.1796875" defaultRowHeight="15.5" x14ac:dyDescent="0.35"/>
  <cols>
    <col min="1" max="1" width="22.81640625" style="2" bestFit="1" customWidth="1"/>
    <col min="2" max="25" width="14.26953125" style="2" customWidth="1"/>
    <col min="26" max="26" width="12.54296875" style="2" bestFit="1" customWidth="1"/>
    <col min="27" max="16384" width="9.1796875" style="2"/>
  </cols>
  <sheetData>
    <row r="1" spans="1:12" x14ac:dyDescent="0.35">
      <c r="A1" s="163" t="s">
        <v>72</v>
      </c>
      <c r="I1" s="71" t="s">
        <v>26</v>
      </c>
    </row>
    <row r="2" spans="1:12" x14ac:dyDescent="0.35">
      <c r="A2" s="158" t="s">
        <v>108</v>
      </c>
    </row>
    <row r="3" spans="1:12" ht="16.5" x14ac:dyDescent="0.4">
      <c r="G3" s="6" t="s">
        <v>52</v>
      </c>
    </row>
    <row r="4" spans="1:12" ht="46.5" x14ac:dyDescent="0.35">
      <c r="A4" s="74" t="s">
        <v>38</v>
      </c>
      <c r="B4" s="75" t="s">
        <v>109</v>
      </c>
      <c r="C4" s="75" t="s">
        <v>110</v>
      </c>
      <c r="D4" s="75" t="s">
        <v>111</v>
      </c>
      <c r="E4" s="75" t="s">
        <v>95</v>
      </c>
      <c r="F4" s="75" t="s">
        <v>103</v>
      </c>
      <c r="G4" s="75" t="s">
        <v>104</v>
      </c>
      <c r="I4"/>
      <c r="J4"/>
      <c r="K4"/>
      <c r="L4"/>
    </row>
    <row r="5" spans="1:12" x14ac:dyDescent="0.35">
      <c r="A5" s="7" t="s">
        <v>29</v>
      </c>
      <c r="B5" s="10">
        <f>B19/1000</f>
        <v>53.624230351465833</v>
      </c>
      <c r="C5" s="10">
        <f t="shared" ref="C5:C14" si="0">Z19/1000</f>
        <v>46.427511005131429</v>
      </c>
      <c r="D5" s="10">
        <f>AA19/1000</f>
        <v>44.808041704089398</v>
      </c>
      <c r="E5" s="13">
        <f>(D5/$D$14%)</f>
        <v>11.049702171515706</v>
      </c>
      <c r="F5" s="11">
        <f>(D5-B5)/B5%</f>
        <v>-16.440680993634892</v>
      </c>
      <c r="G5" s="11">
        <f>(D5-C5)/C5%</f>
        <v>-3.4881673946790688</v>
      </c>
      <c r="I5"/>
      <c r="J5"/>
      <c r="K5"/>
      <c r="L5"/>
    </row>
    <row r="6" spans="1:12" x14ac:dyDescent="0.35">
      <c r="A6" s="7" t="s">
        <v>30</v>
      </c>
      <c r="B6" s="10">
        <f t="shared" ref="B6:B14" si="1">B20/1000</f>
        <v>113.76990424228333</v>
      </c>
      <c r="C6" s="10">
        <f t="shared" si="0"/>
        <v>77.119991288172827</v>
      </c>
      <c r="D6" s="10">
        <f t="shared" ref="D6:D14" si="2">AA20/1000</f>
        <v>73.444969835865749</v>
      </c>
      <c r="E6" s="13">
        <f t="shared" ref="E6:E13" si="3">(D6/$D$14%)</f>
        <v>18.111593629591844</v>
      </c>
      <c r="F6" s="11">
        <f t="shared" ref="F6:F13" si="4">(D6-B6)/B6%</f>
        <v>-35.44428966077178</v>
      </c>
      <c r="G6" s="11">
        <f t="shared" ref="G6:G13" si="5">(D6-C6)/C6%</f>
        <v>-4.7653291849770758</v>
      </c>
      <c r="I6"/>
      <c r="J6"/>
      <c r="K6"/>
      <c r="L6"/>
    </row>
    <row r="7" spans="1:12" x14ac:dyDescent="0.35">
      <c r="A7" s="7" t="s">
        <v>48</v>
      </c>
      <c r="B7" s="10">
        <f t="shared" si="1"/>
        <v>279.5375726469623</v>
      </c>
      <c r="C7" s="10">
        <f t="shared" si="0"/>
        <v>95.577501896753219</v>
      </c>
      <c r="D7" s="10">
        <f t="shared" si="2"/>
        <v>83.955930899905141</v>
      </c>
      <c r="E7" s="13">
        <f t="shared" si="3"/>
        <v>20.703605796984409</v>
      </c>
      <c r="F7" s="11">
        <f t="shared" si="4"/>
        <v>-69.966137251275342</v>
      </c>
      <c r="G7" s="11">
        <f t="shared" si="5"/>
        <v>-12.159316540206483</v>
      </c>
      <c r="I7"/>
      <c r="J7"/>
      <c r="K7"/>
      <c r="L7"/>
    </row>
    <row r="8" spans="1:12" x14ac:dyDescent="0.35">
      <c r="A8" s="7" t="s">
        <v>49</v>
      </c>
      <c r="B8" s="10">
        <f t="shared" si="1"/>
        <v>62.573839206572345</v>
      </c>
      <c r="C8" s="10">
        <f t="shared" si="0"/>
        <v>10.441260643553397</v>
      </c>
      <c r="D8" s="10">
        <f t="shared" si="2"/>
        <v>9.5491747555923467</v>
      </c>
      <c r="E8" s="13">
        <f t="shared" si="3"/>
        <v>2.3548348247368698</v>
      </c>
      <c r="F8" s="11">
        <f t="shared" si="4"/>
        <v>-84.739349739963913</v>
      </c>
      <c r="G8" s="11">
        <f t="shared" si="5"/>
        <v>-8.5438523030438702</v>
      </c>
      <c r="I8"/>
      <c r="J8"/>
      <c r="K8"/>
      <c r="L8"/>
    </row>
    <row r="9" spans="1:12" x14ac:dyDescent="0.35">
      <c r="A9" s="60" t="s">
        <v>50</v>
      </c>
      <c r="B9" s="61">
        <f t="shared" si="1"/>
        <v>13.111789125070443</v>
      </c>
      <c r="C9" s="10">
        <f t="shared" si="0"/>
        <v>4.020326638405149</v>
      </c>
      <c r="D9" s="10">
        <f t="shared" si="2"/>
        <v>3.6592972807877158</v>
      </c>
      <c r="E9" s="62">
        <f t="shared" si="3"/>
        <v>0.90238590154792075</v>
      </c>
      <c r="F9" s="63">
        <f t="shared" si="4"/>
        <v>-72.091548713280162</v>
      </c>
      <c r="G9" s="63">
        <f>(D9-C9)/C9%</f>
        <v>-8.9801001283978366</v>
      </c>
      <c r="I9"/>
      <c r="J9"/>
      <c r="K9"/>
      <c r="L9"/>
    </row>
    <row r="10" spans="1:12" x14ac:dyDescent="0.35">
      <c r="A10" s="7" t="s">
        <v>34</v>
      </c>
      <c r="B10" s="10">
        <f t="shared" si="1"/>
        <v>13.325210222692716</v>
      </c>
      <c r="C10" s="10">
        <f t="shared" si="0"/>
        <v>7.5147459048700815</v>
      </c>
      <c r="D10" s="10">
        <f t="shared" si="2"/>
        <v>7.4413625161999244</v>
      </c>
      <c r="E10" s="13">
        <f t="shared" si="3"/>
        <v>1.8350464878001052</v>
      </c>
      <c r="F10" s="11">
        <f t="shared" si="4"/>
        <v>-44.155758957353264</v>
      </c>
      <c r="G10" s="11">
        <f t="shared" si="5"/>
        <v>-0.97652521587722041</v>
      </c>
      <c r="I10"/>
      <c r="J10"/>
      <c r="K10"/>
      <c r="L10"/>
    </row>
    <row r="11" spans="1:12" x14ac:dyDescent="0.35">
      <c r="A11" s="7" t="s">
        <v>35</v>
      </c>
      <c r="B11" s="10">
        <f t="shared" si="1"/>
        <v>80.483064858714982</v>
      </c>
      <c r="C11" s="10">
        <f t="shared" si="0"/>
        <v>65.667211507372571</v>
      </c>
      <c r="D11" s="10">
        <f t="shared" si="2"/>
        <v>66.297469921431585</v>
      </c>
      <c r="E11" s="13">
        <f t="shared" si="3"/>
        <v>16.349013915731607</v>
      </c>
      <c r="F11" s="11">
        <f t="shared" si="4"/>
        <v>-17.625565033073332</v>
      </c>
      <c r="G11" s="11">
        <f t="shared" si="5"/>
        <v>0.95977642356300452</v>
      </c>
      <c r="I11"/>
      <c r="J11"/>
      <c r="K11"/>
      <c r="L11"/>
    </row>
    <row r="12" spans="1:12" x14ac:dyDescent="0.35">
      <c r="A12" s="7" t="s">
        <v>36</v>
      </c>
      <c r="B12" s="10">
        <f t="shared" si="1"/>
        <v>128.12760635769243</v>
      </c>
      <c r="C12" s="10">
        <f t="shared" si="0"/>
        <v>122.29550255454254</v>
      </c>
      <c r="D12" s="10">
        <f t="shared" si="2"/>
        <v>98.800748525524199</v>
      </c>
      <c r="E12" s="13">
        <f t="shared" si="3"/>
        <v>24.364350773004801</v>
      </c>
      <c r="F12" s="11">
        <f t="shared" si="4"/>
        <v>-22.888789282691167</v>
      </c>
      <c r="G12" s="11">
        <f t="shared" si="5"/>
        <v>-19.211462022930828</v>
      </c>
      <c r="I12"/>
      <c r="J12"/>
      <c r="K12"/>
      <c r="L12"/>
    </row>
    <row r="13" spans="1:12" x14ac:dyDescent="0.35">
      <c r="A13" s="7" t="s">
        <v>51</v>
      </c>
      <c r="B13" s="10">
        <f t="shared" si="1"/>
        <v>64.853802834704055</v>
      </c>
      <c r="C13" s="10">
        <f t="shared" si="0"/>
        <v>18.813384783342787</v>
      </c>
      <c r="D13" s="10">
        <f t="shared" si="2"/>
        <v>17.556574144380374</v>
      </c>
      <c r="E13" s="13">
        <f t="shared" si="3"/>
        <v>4.3294664990867346</v>
      </c>
      <c r="F13" s="11">
        <f t="shared" si="4"/>
        <v>-72.928998182068611</v>
      </c>
      <c r="G13" s="11">
        <f t="shared" si="5"/>
        <v>-6.6804068137445576</v>
      </c>
      <c r="I13"/>
      <c r="J13"/>
      <c r="K13"/>
      <c r="L13"/>
    </row>
    <row r="14" spans="1:12" x14ac:dyDescent="0.35">
      <c r="A14" s="48" t="s">
        <v>39</v>
      </c>
      <c r="B14" s="99">
        <f t="shared" si="1"/>
        <v>809.40701984615839</v>
      </c>
      <c r="C14" s="99">
        <f t="shared" si="0"/>
        <v>447.87743622214401</v>
      </c>
      <c r="D14" s="99">
        <f t="shared" si="2"/>
        <v>405.51356958377642</v>
      </c>
      <c r="E14" s="100">
        <f>SUM(E5:E13)</f>
        <v>100</v>
      </c>
      <c r="F14" s="101">
        <f>(D14-B14)/B14%</f>
        <v>-49.899919368026836</v>
      </c>
      <c r="G14" s="101">
        <f>(D14-C14)/C14%</f>
        <v>-9.4588079711511579</v>
      </c>
      <c r="H14" s="16"/>
      <c r="I14"/>
      <c r="J14"/>
      <c r="K14"/>
      <c r="L14"/>
    </row>
    <row r="16" spans="1:12" x14ac:dyDescent="0.35">
      <c r="A16" s="2" t="s">
        <v>53</v>
      </c>
    </row>
    <row r="17" spans="1:27" ht="16.5" x14ac:dyDescent="0.4">
      <c r="X17" s="6"/>
      <c r="AA17" s="6" t="s">
        <v>54</v>
      </c>
    </row>
    <row r="18" spans="1:27" x14ac:dyDescent="0.35">
      <c r="A18" s="80" t="s">
        <v>38</v>
      </c>
      <c r="B18" s="81" t="s">
        <v>47</v>
      </c>
      <c r="C18" s="82" t="s">
        <v>112</v>
      </c>
      <c r="D18" s="82" t="s">
        <v>113</v>
      </c>
      <c r="E18" s="82" t="s">
        <v>114</v>
      </c>
      <c r="F18" s="82" t="s">
        <v>115</v>
      </c>
      <c r="G18" s="82" t="s">
        <v>116</v>
      </c>
      <c r="H18" s="82" t="s">
        <v>117</v>
      </c>
      <c r="I18" s="82" t="s">
        <v>118</v>
      </c>
      <c r="J18" s="82" t="s">
        <v>119</v>
      </c>
      <c r="K18" s="82" t="s">
        <v>120</v>
      </c>
      <c r="L18" s="82" t="s">
        <v>121</v>
      </c>
      <c r="M18" s="82" t="s">
        <v>122</v>
      </c>
      <c r="N18" s="82" t="s">
        <v>123</v>
      </c>
      <c r="O18" s="82" t="s">
        <v>124</v>
      </c>
      <c r="P18" s="82" t="s">
        <v>125</v>
      </c>
      <c r="Q18" s="82" t="s">
        <v>126</v>
      </c>
      <c r="R18" s="82" t="s">
        <v>127</v>
      </c>
      <c r="S18" s="82" t="s">
        <v>128</v>
      </c>
      <c r="T18" s="82" t="s">
        <v>129</v>
      </c>
      <c r="U18" s="82" t="s">
        <v>130</v>
      </c>
      <c r="V18" s="82" t="s">
        <v>131</v>
      </c>
      <c r="W18" s="82" t="s">
        <v>132</v>
      </c>
      <c r="X18" s="82" t="s">
        <v>133</v>
      </c>
      <c r="Y18" s="82" t="s">
        <v>134</v>
      </c>
      <c r="Z18" s="82" t="s">
        <v>110</v>
      </c>
      <c r="AA18" s="82" t="s">
        <v>111</v>
      </c>
    </row>
    <row r="19" spans="1:27" x14ac:dyDescent="0.35">
      <c r="A19" s="2" t="s">
        <v>29</v>
      </c>
      <c r="B19" s="59">
        <v>53624.230351465834</v>
      </c>
      <c r="C19" s="59">
        <v>53624.230351465783</v>
      </c>
      <c r="D19" s="59">
        <v>52990.178149628046</v>
      </c>
      <c r="E19" s="59">
        <v>53220.175635902124</v>
      </c>
      <c r="F19" s="59">
        <v>53244.737919777093</v>
      </c>
      <c r="G19" s="59">
        <v>50810.258537207214</v>
      </c>
      <c r="H19" s="59">
        <v>48609.922816655366</v>
      </c>
      <c r="I19" s="59">
        <v>48296.386733458028</v>
      </c>
      <c r="J19" s="59">
        <v>49116.377225942</v>
      </c>
      <c r="K19" s="59">
        <v>49109.161109984219</v>
      </c>
      <c r="L19" s="59">
        <v>48865.949849894627</v>
      </c>
      <c r="M19" s="59">
        <v>47532.417587371296</v>
      </c>
      <c r="N19" s="59">
        <v>46818.727882866806</v>
      </c>
      <c r="O19" s="59">
        <v>45499.043345120474</v>
      </c>
      <c r="P19" s="59">
        <v>45230.039927421647</v>
      </c>
      <c r="Q19" s="59">
        <v>45548.155283041917</v>
      </c>
      <c r="R19" s="59">
        <v>45576.283813489426</v>
      </c>
      <c r="S19" s="59">
        <v>45206.642687641106</v>
      </c>
      <c r="T19" s="8">
        <v>44962.420009129855</v>
      </c>
      <c r="U19" s="8">
        <v>46518.088184371729</v>
      </c>
      <c r="V19" s="8">
        <v>46217.159291952819</v>
      </c>
      <c r="W19" s="8">
        <v>46200.187062156721</v>
      </c>
      <c r="X19" s="8">
        <v>46672.733993993104</v>
      </c>
      <c r="Y19" s="8">
        <v>46144.577526424917</v>
      </c>
      <c r="Z19" s="8">
        <v>46427.511005131426</v>
      </c>
      <c r="AA19" s="8">
        <v>44808.041704089395</v>
      </c>
    </row>
    <row r="20" spans="1:27" x14ac:dyDescent="0.35">
      <c r="A20" s="2" t="s">
        <v>30</v>
      </c>
      <c r="B20" s="59">
        <v>113769.90424228333</v>
      </c>
      <c r="C20" s="59">
        <v>113227.11143494284</v>
      </c>
      <c r="D20" s="59">
        <v>110902.74030934984</v>
      </c>
      <c r="E20" s="59">
        <v>109762.8447828913</v>
      </c>
      <c r="F20" s="59">
        <v>113179.84344687074</v>
      </c>
      <c r="G20" s="59">
        <v>113326.71652470613</v>
      </c>
      <c r="H20" s="59">
        <v>111244.19632852427</v>
      </c>
      <c r="I20" s="59">
        <v>101089.91183221816</v>
      </c>
      <c r="J20" s="59">
        <v>104609.73642606131</v>
      </c>
      <c r="K20" s="59">
        <v>104764.30531362179</v>
      </c>
      <c r="L20" s="59">
        <v>105275.51639329368</v>
      </c>
      <c r="M20" s="59">
        <v>102994.01613707973</v>
      </c>
      <c r="N20" s="59">
        <v>101767.59713901879</v>
      </c>
      <c r="O20" s="59">
        <v>99550.272761828237</v>
      </c>
      <c r="P20" s="59">
        <v>86836.435822046245</v>
      </c>
      <c r="Q20" s="59">
        <v>89303.407703302059</v>
      </c>
      <c r="R20" s="59">
        <v>83377.090991291712</v>
      </c>
      <c r="S20" s="59">
        <v>85383.772122138689</v>
      </c>
      <c r="T20" s="59">
        <v>86075.157701065385</v>
      </c>
      <c r="U20" s="59">
        <v>84081.956815121695</v>
      </c>
      <c r="V20" s="59">
        <v>82828.687928964864</v>
      </c>
      <c r="W20" s="59">
        <v>80394.975192286001</v>
      </c>
      <c r="X20" s="59">
        <v>80780.79682183046</v>
      </c>
      <c r="Y20" s="59">
        <v>79925.288671671602</v>
      </c>
      <c r="Z20" s="59">
        <v>77119.991288172823</v>
      </c>
      <c r="AA20" s="59">
        <v>73444.969835865748</v>
      </c>
    </row>
    <row r="21" spans="1:27" x14ac:dyDescent="0.35">
      <c r="A21" s="2" t="s">
        <v>31</v>
      </c>
      <c r="B21" s="59">
        <v>279537.5726469623</v>
      </c>
      <c r="C21" s="59">
        <v>279537.57264696213</v>
      </c>
      <c r="D21" s="59">
        <v>237406.07583722926</v>
      </c>
      <c r="E21" s="59">
        <v>226600.28359930846</v>
      </c>
      <c r="F21" s="59">
        <v>213162.88460781443</v>
      </c>
      <c r="G21" s="59">
        <v>222829.20529665958</v>
      </c>
      <c r="H21" s="59">
        <v>232874.13958353855</v>
      </c>
      <c r="I21" s="59">
        <v>228782.61560188071</v>
      </c>
      <c r="J21" s="59">
        <v>234536.05522058028</v>
      </c>
      <c r="K21" s="59">
        <v>232513.74221575161</v>
      </c>
      <c r="L21" s="59">
        <v>231414.2055795702</v>
      </c>
      <c r="M21" s="59">
        <v>235744.97382829199</v>
      </c>
      <c r="N21" s="59">
        <v>230324.25396703536</v>
      </c>
      <c r="O21" s="59">
        <v>223580.52616726843</v>
      </c>
      <c r="P21" s="59">
        <v>200357.3377327795</v>
      </c>
      <c r="Q21" s="59">
        <v>207367.3352960317</v>
      </c>
      <c r="R21" s="59">
        <v>192589.51942082573</v>
      </c>
      <c r="S21" s="59">
        <v>202967.01617338529</v>
      </c>
      <c r="T21" s="59">
        <v>189978.71805128653</v>
      </c>
      <c r="U21" s="59">
        <v>165043.55059091622</v>
      </c>
      <c r="V21" s="59">
        <v>145155.6503309714</v>
      </c>
      <c r="W21" s="59">
        <v>121647.87331978955</v>
      </c>
      <c r="X21" s="59">
        <v>111129.23151099867</v>
      </c>
      <c r="Y21" s="59">
        <v>103957.73293903493</v>
      </c>
      <c r="Z21" s="59">
        <v>95577.501896753223</v>
      </c>
      <c r="AA21" s="59">
        <v>83955.930899905143</v>
      </c>
    </row>
    <row r="22" spans="1:27" x14ac:dyDescent="0.35">
      <c r="A22" s="2" t="s">
        <v>32</v>
      </c>
      <c r="B22" s="59">
        <v>62573.839206572346</v>
      </c>
      <c r="C22" s="59">
        <v>60413.127618640792</v>
      </c>
      <c r="D22" s="59">
        <v>51405.020426630457</v>
      </c>
      <c r="E22" s="59">
        <v>48710.9908676267</v>
      </c>
      <c r="F22" s="59">
        <v>30278.660470261326</v>
      </c>
      <c r="G22" s="59">
        <v>27488.983867540039</v>
      </c>
      <c r="H22" s="59">
        <v>24875.730696254934</v>
      </c>
      <c r="I22" s="59">
        <v>21914.139075782277</v>
      </c>
      <c r="J22" s="59">
        <v>22301.836461274539</v>
      </c>
      <c r="K22" s="59">
        <v>21518.41816955616</v>
      </c>
      <c r="L22" s="59">
        <v>20987.682926686568</v>
      </c>
      <c r="M22" s="59">
        <v>19565.575821078575</v>
      </c>
      <c r="N22" s="59">
        <v>20883.187533112148</v>
      </c>
      <c r="O22" s="59">
        <v>18853.013308475543</v>
      </c>
      <c r="P22" s="59">
        <v>11946.049015616565</v>
      </c>
      <c r="Q22" s="59">
        <v>12846.653576930139</v>
      </c>
      <c r="R22" s="59">
        <v>11510.958324552987</v>
      </c>
      <c r="S22" s="59">
        <v>10878.503550941539</v>
      </c>
      <c r="T22" s="59">
        <v>13077.422720479506</v>
      </c>
      <c r="U22" s="59">
        <v>13083.740027653354</v>
      </c>
      <c r="V22" s="59">
        <v>12717.899569421839</v>
      </c>
      <c r="W22" s="59">
        <v>10689.309850013165</v>
      </c>
      <c r="X22" s="59">
        <v>11156.504106388755</v>
      </c>
      <c r="Y22" s="59">
        <v>10315.257493480109</v>
      </c>
      <c r="Z22" s="59">
        <v>10441.260643553396</v>
      </c>
      <c r="AA22" s="59">
        <v>9549.1747555923466</v>
      </c>
    </row>
    <row r="23" spans="1:27" x14ac:dyDescent="0.35">
      <c r="A23" s="56" t="s">
        <v>33</v>
      </c>
      <c r="B23" s="59">
        <v>13111.789125070443</v>
      </c>
      <c r="C23" s="59">
        <v>13111.789125070445</v>
      </c>
      <c r="D23" s="59">
        <v>10756.299834053312</v>
      </c>
      <c r="E23" s="59">
        <v>8371.4019287639512</v>
      </c>
      <c r="F23" s="59">
        <v>8485.6245086516592</v>
      </c>
      <c r="G23" s="59">
        <v>8217.7956866624863</v>
      </c>
      <c r="H23" s="59">
        <v>7572.6657168010106</v>
      </c>
      <c r="I23" s="59">
        <v>6750.4755733673092</v>
      </c>
      <c r="J23" s="59">
        <v>6604.4317670735463</v>
      </c>
      <c r="K23" s="59">
        <v>5742.5646580031298</v>
      </c>
      <c r="L23" s="59">
        <v>5368.2306979495515</v>
      </c>
      <c r="M23" s="59">
        <v>4957.447529619667</v>
      </c>
      <c r="N23" s="59">
        <v>4346.8979896601213</v>
      </c>
      <c r="O23" s="59">
        <v>3645.2457304540076</v>
      </c>
      <c r="P23" s="59">
        <v>3565.2872332451443</v>
      </c>
      <c r="Q23" s="59">
        <v>3509.035674275854</v>
      </c>
      <c r="R23" s="59">
        <v>2913.8295316214881</v>
      </c>
      <c r="S23" s="59">
        <v>3098.9002256216809</v>
      </c>
      <c r="T23" s="59">
        <v>3044.1060772560832</v>
      </c>
      <c r="U23" s="59">
        <v>2767.4779667332132</v>
      </c>
      <c r="V23" s="59">
        <v>3072.8384878995257</v>
      </c>
      <c r="W23" s="59">
        <v>3176.0288533717721</v>
      </c>
      <c r="X23" s="59">
        <v>2974.6589320858056</v>
      </c>
      <c r="Y23" s="59">
        <v>3642.0038594675862</v>
      </c>
      <c r="Z23" s="59">
        <v>4020.3266384051494</v>
      </c>
      <c r="AA23" s="59">
        <v>3659.2972807877159</v>
      </c>
    </row>
    <row r="24" spans="1:27" x14ac:dyDescent="0.35">
      <c r="A24" s="2" t="s">
        <v>34</v>
      </c>
      <c r="B24" s="59">
        <v>13325.210222692716</v>
      </c>
      <c r="C24" s="59">
        <v>13325.210222692715</v>
      </c>
      <c r="D24" s="59">
        <v>13154.347406391958</v>
      </c>
      <c r="E24" s="59">
        <v>12816.216497812742</v>
      </c>
      <c r="F24" s="59">
        <v>12811.526932907058</v>
      </c>
      <c r="G24" s="59">
        <v>12076.892336277031</v>
      </c>
      <c r="H24" s="59">
        <v>12205.589061221101</v>
      </c>
      <c r="I24" s="59">
        <v>10311.947835999039</v>
      </c>
      <c r="J24" s="59">
        <v>10256.195799481517</v>
      </c>
      <c r="K24" s="59">
        <v>11185.047335281433</v>
      </c>
      <c r="L24" s="59">
        <v>11170.503088504809</v>
      </c>
      <c r="M24" s="59">
        <v>10102.643472667945</v>
      </c>
      <c r="N24" s="59">
        <v>9420.7702521126921</v>
      </c>
      <c r="O24" s="59">
        <v>9742.0257662692293</v>
      </c>
      <c r="P24" s="59">
        <v>8873.6438990069473</v>
      </c>
      <c r="Q24" s="59">
        <v>9515.3855354137322</v>
      </c>
      <c r="R24" s="59">
        <v>8010.0250677140539</v>
      </c>
      <c r="S24" s="59">
        <v>8941.873314831897</v>
      </c>
      <c r="T24" s="59">
        <v>9135.8402613538092</v>
      </c>
      <c r="U24" s="59">
        <v>7797.6893629699898</v>
      </c>
      <c r="V24" s="59">
        <v>7983.2297783552558</v>
      </c>
      <c r="W24" s="59">
        <v>8064.1494552154327</v>
      </c>
      <c r="X24" s="59">
        <v>7683.1047829360914</v>
      </c>
      <c r="Y24" s="59">
        <v>7756.5668386905254</v>
      </c>
      <c r="Z24" s="59">
        <v>7514.7459048700812</v>
      </c>
      <c r="AA24" s="59">
        <v>7441.3625161999244</v>
      </c>
    </row>
    <row r="25" spans="1:27" x14ac:dyDescent="0.35">
      <c r="A25" s="2" t="s">
        <v>35</v>
      </c>
      <c r="B25" s="59">
        <v>80483.064858714977</v>
      </c>
      <c r="C25" s="59">
        <v>80037.859691010279</v>
      </c>
      <c r="D25" s="59">
        <v>81589.91656296709</v>
      </c>
      <c r="E25" s="59">
        <v>88332.765669005486</v>
      </c>
      <c r="F25" s="59">
        <v>88527.554247702443</v>
      </c>
      <c r="G25" s="59">
        <v>88891.028744943862</v>
      </c>
      <c r="H25" s="59">
        <v>91421.503370887673</v>
      </c>
      <c r="I25" s="59">
        <v>87906.997948539909</v>
      </c>
      <c r="J25" s="59">
        <v>88596.260229351567</v>
      </c>
      <c r="K25" s="59">
        <v>90261.274535310586</v>
      </c>
      <c r="L25" s="59">
        <v>85730.959328046025</v>
      </c>
      <c r="M25" s="59">
        <v>83227.07784177945</v>
      </c>
      <c r="N25" s="59">
        <v>79541.988283927756</v>
      </c>
      <c r="O25" s="59">
        <v>81371.456928146901</v>
      </c>
      <c r="P25" s="59">
        <v>78115.204009558089</v>
      </c>
      <c r="Q25" s="59">
        <v>87543.672593658906</v>
      </c>
      <c r="R25" s="59">
        <v>70169.380028375657</v>
      </c>
      <c r="S25" s="59">
        <v>76552.435391256571</v>
      </c>
      <c r="T25" s="59">
        <v>77379.220646389585</v>
      </c>
      <c r="U25" s="59">
        <v>64752.86776302004</v>
      </c>
      <c r="V25" s="59">
        <v>67276.973669647952</v>
      </c>
      <c r="W25" s="59">
        <v>68550.66739896292</v>
      </c>
      <c r="X25" s="59">
        <v>66267.352584607841</v>
      </c>
      <c r="Y25" s="59">
        <v>68430.734337401082</v>
      </c>
      <c r="Z25" s="59">
        <v>65667.211507372573</v>
      </c>
      <c r="AA25" s="59">
        <v>66297.469921431592</v>
      </c>
    </row>
    <row r="26" spans="1:27" x14ac:dyDescent="0.35">
      <c r="A26" s="2" t="s">
        <v>36</v>
      </c>
      <c r="B26" s="59">
        <v>128127.60635769244</v>
      </c>
      <c r="C26" s="59">
        <v>128127.60635769254</v>
      </c>
      <c r="D26" s="59">
        <v>129670.99518694346</v>
      </c>
      <c r="E26" s="59">
        <v>134105.43006813352</v>
      </c>
      <c r="F26" s="59">
        <v>135171.05506465305</v>
      </c>
      <c r="G26" s="59">
        <v>133397.74186323283</v>
      </c>
      <c r="H26" s="59">
        <v>132922.21901146622</v>
      </c>
      <c r="I26" s="59">
        <v>135455.86677968487</v>
      </c>
      <c r="J26" s="59">
        <v>134524.88782637517</v>
      </c>
      <c r="K26" s="59">
        <v>135450.239409573</v>
      </c>
      <c r="L26" s="59">
        <v>136070.38865406124</v>
      </c>
      <c r="M26" s="59">
        <v>136055.61592896355</v>
      </c>
      <c r="N26" s="59">
        <v>137553.50191752726</v>
      </c>
      <c r="O26" s="59">
        <v>131419.68739097743</v>
      </c>
      <c r="P26" s="59">
        <v>126390.33812362804</v>
      </c>
      <c r="Q26" s="59">
        <v>124541.60937894235</v>
      </c>
      <c r="R26" s="59">
        <v>122343.0413017574</v>
      </c>
      <c r="S26" s="59">
        <v>121366.00980658754</v>
      </c>
      <c r="T26" s="59">
        <v>119947.76823821047</v>
      </c>
      <c r="U26" s="59">
        <v>121290.01051631676</v>
      </c>
      <c r="V26" s="59">
        <v>123403.91953554789</v>
      </c>
      <c r="W26" s="59">
        <v>125776.96569956171</v>
      </c>
      <c r="X26" s="59">
        <v>125994.03152353496</v>
      </c>
      <c r="Y26" s="59">
        <v>124356.52034893887</v>
      </c>
      <c r="Z26" s="59">
        <v>122295.50255454253</v>
      </c>
      <c r="AA26" s="59">
        <v>98800.748525524192</v>
      </c>
    </row>
    <row r="27" spans="1:27" x14ac:dyDescent="0.35">
      <c r="A27" s="2" t="s">
        <v>37</v>
      </c>
      <c r="B27" s="59">
        <v>64853.80283470406</v>
      </c>
      <c r="C27" s="59">
        <v>64853.802834704067</v>
      </c>
      <c r="D27" s="59">
        <v>67561.129746472434</v>
      </c>
      <c r="E27" s="59">
        <v>66376.760778849188</v>
      </c>
      <c r="F27" s="59">
        <v>63614.032362023943</v>
      </c>
      <c r="G27" s="59">
        <v>61197.340082983254</v>
      </c>
      <c r="H27" s="59">
        <v>59070.424907808643</v>
      </c>
      <c r="I27" s="59">
        <v>57978.381911089244</v>
      </c>
      <c r="J27" s="59">
        <v>54398.384915587114</v>
      </c>
      <c r="K27" s="59">
        <v>50075.99239304712</v>
      </c>
      <c r="L27" s="59">
        <v>47450.669695342534</v>
      </c>
      <c r="M27" s="59">
        <v>44437.288069920294</v>
      </c>
      <c r="N27" s="59">
        <v>41408.398517996669</v>
      </c>
      <c r="O27" s="59">
        <v>36865.591262528178</v>
      </c>
      <c r="P27" s="59">
        <v>32990.144671781673</v>
      </c>
      <c r="Q27" s="59">
        <v>28401.143764306056</v>
      </c>
      <c r="R27" s="59">
        <v>26339.024633580513</v>
      </c>
      <c r="S27" s="59">
        <v>24882.704186963616</v>
      </c>
      <c r="T27" s="59">
        <v>22021.56871913153</v>
      </c>
      <c r="U27" s="59">
        <v>19900.004034393805</v>
      </c>
      <c r="V27" s="59">
        <v>19254.806798900143</v>
      </c>
      <c r="W27" s="59">
        <v>18562.730750287526</v>
      </c>
      <c r="X27" s="59">
        <v>18987.593376270466</v>
      </c>
      <c r="Y27" s="59">
        <v>18934.553210716436</v>
      </c>
      <c r="Z27" s="59">
        <v>18813.384783342786</v>
      </c>
      <c r="AA27" s="59">
        <v>17556.574144380374</v>
      </c>
    </row>
    <row r="28" spans="1:27" x14ac:dyDescent="0.35">
      <c r="A28" s="83" t="s">
        <v>39</v>
      </c>
      <c r="B28" s="102">
        <v>809407.01984615833</v>
      </c>
      <c r="C28" s="102">
        <v>806258.31028318161</v>
      </c>
      <c r="D28" s="102">
        <v>755436.70345966588</v>
      </c>
      <c r="E28" s="102">
        <v>748296.86982829357</v>
      </c>
      <c r="F28" s="102">
        <v>718475.91956066177</v>
      </c>
      <c r="G28" s="102">
        <v>718235.96294021246</v>
      </c>
      <c r="H28" s="102">
        <v>720796.39149315783</v>
      </c>
      <c r="I28" s="102">
        <v>698486.72329201957</v>
      </c>
      <c r="J28" s="102">
        <v>704944.16587172705</v>
      </c>
      <c r="K28" s="102">
        <v>700620.745140129</v>
      </c>
      <c r="L28" s="102">
        <v>692334.10621334927</v>
      </c>
      <c r="M28" s="102">
        <v>684617.05621677241</v>
      </c>
      <c r="N28" s="102">
        <v>672065.32348325755</v>
      </c>
      <c r="O28" s="102">
        <v>650526.86266106844</v>
      </c>
      <c r="P28" s="102">
        <v>594304.48043508385</v>
      </c>
      <c r="Q28" s="102">
        <v>608576.39880590269</v>
      </c>
      <c r="R28" s="102">
        <v>562829.15311320894</v>
      </c>
      <c r="S28" s="102">
        <v>579277.85745936795</v>
      </c>
      <c r="T28" s="102">
        <v>565622.22242430272</v>
      </c>
      <c r="U28" s="102">
        <v>525235.38526149676</v>
      </c>
      <c r="V28" s="102">
        <v>507911.16539166169</v>
      </c>
      <c r="W28" s="102">
        <v>483062.88758164475</v>
      </c>
      <c r="X28" s="102">
        <v>471646.00763264613</v>
      </c>
      <c r="Y28" s="102">
        <v>463463.23522582609</v>
      </c>
      <c r="Z28" s="102">
        <v>447877.436222144</v>
      </c>
      <c r="AA28" s="102">
        <v>405513.56958377641</v>
      </c>
    </row>
    <row r="29" spans="1:27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9"/>
      <c r="Y29" s="9"/>
    </row>
    <row r="30" spans="1:27" x14ac:dyDescent="0.35">
      <c r="A30" s="67" t="s">
        <v>101</v>
      </c>
    </row>
    <row r="31" spans="1:27" x14ac:dyDescent="0.35">
      <c r="A31" s="42"/>
    </row>
    <row r="33" spans="2:22" x14ac:dyDescent="0.3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5" spans="2:22" x14ac:dyDescent="0.35">
      <c r="B35"/>
      <c r="C35"/>
      <c r="D35"/>
      <c r="E35"/>
      <c r="F35"/>
      <c r="G35"/>
      <c r="H35"/>
      <c r="I35"/>
    </row>
    <row r="36" spans="2:22" x14ac:dyDescent="0.35">
      <c r="B36"/>
      <c r="C36"/>
      <c r="D36"/>
      <c r="E36"/>
      <c r="F36"/>
      <c r="G36"/>
      <c r="H36"/>
      <c r="I36"/>
    </row>
    <row r="37" spans="2:22" x14ac:dyDescent="0.35">
      <c r="B37"/>
      <c r="C37"/>
      <c r="D37"/>
      <c r="E37"/>
      <c r="F37"/>
      <c r="G37"/>
      <c r="H37"/>
      <c r="I37"/>
    </row>
    <row r="38" spans="2:22" x14ac:dyDescent="0.35">
      <c r="B38"/>
      <c r="C38"/>
      <c r="D38"/>
      <c r="E38"/>
      <c r="F38"/>
      <c r="G38"/>
      <c r="H38"/>
      <c r="I38"/>
    </row>
    <row r="39" spans="2:22" x14ac:dyDescent="0.35">
      <c r="B39"/>
      <c r="C39"/>
      <c r="D39"/>
      <c r="E39"/>
      <c r="F39"/>
      <c r="G39"/>
      <c r="H39"/>
      <c r="I39"/>
    </row>
    <row r="40" spans="2:22" x14ac:dyDescent="0.35">
      <c r="B40"/>
      <c r="C40"/>
      <c r="D40"/>
      <c r="E40"/>
      <c r="F40"/>
      <c r="G40"/>
      <c r="H40"/>
      <c r="I40"/>
    </row>
    <row r="41" spans="2:22" x14ac:dyDescent="0.35">
      <c r="B41"/>
      <c r="C41"/>
      <c r="D41"/>
      <c r="E41"/>
      <c r="F41"/>
      <c r="G41"/>
      <c r="H41"/>
      <c r="I41"/>
    </row>
    <row r="42" spans="2:22" x14ac:dyDescent="0.35">
      <c r="B42"/>
      <c r="C42"/>
      <c r="D42"/>
      <c r="E42"/>
      <c r="F42"/>
      <c r="G42"/>
      <c r="H42"/>
      <c r="I42"/>
    </row>
    <row r="43" spans="2:22" x14ac:dyDescent="0.35">
      <c r="B43"/>
      <c r="C43"/>
      <c r="D43"/>
      <c r="E43"/>
      <c r="F43"/>
      <c r="G43"/>
      <c r="H43"/>
      <c r="I43"/>
    </row>
    <row r="44" spans="2:22" x14ac:dyDescent="0.35">
      <c r="B44"/>
      <c r="C44"/>
      <c r="D44"/>
      <c r="E44"/>
      <c r="F44"/>
      <c r="G44"/>
      <c r="H44"/>
      <c r="I44"/>
    </row>
    <row r="45" spans="2:22" x14ac:dyDescent="0.35">
      <c r="B45"/>
      <c r="C45"/>
      <c r="D45"/>
      <c r="E45"/>
      <c r="F45"/>
      <c r="G45"/>
      <c r="H45"/>
      <c r="I45"/>
    </row>
    <row r="46" spans="2:22" x14ac:dyDescent="0.35">
      <c r="B46"/>
      <c r="C46"/>
      <c r="D46"/>
      <c r="E46"/>
      <c r="F46"/>
      <c r="G46"/>
      <c r="H46"/>
      <c r="I46"/>
    </row>
  </sheetData>
  <hyperlinks>
    <hyperlink ref="I1" location="Contents!A1" display="back to contents"/>
    <hyperlink ref="A30" r:id="rId1"/>
  </hyperlinks>
  <pageMargins left="0.78740157480314965" right="0.78740157480314965" top="0.78740157480314965" bottom="0.78740157480314965" header="0.39370078740157483" footer="0.39370078740157483"/>
  <pageSetup paperSize="9" scale="34" orientation="landscape"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A3" sqref="A3"/>
    </sheetView>
  </sheetViews>
  <sheetFormatPr defaultColWidth="8.7265625" defaultRowHeight="14.5" x14ac:dyDescent="0.35"/>
  <cols>
    <col min="1" max="1" width="30.1796875" style="39" customWidth="1"/>
    <col min="2" max="2" width="12" style="39" customWidth="1"/>
    <col min="3" max="3" width="12.453125" style="39" customWidth="1"/>
    <col min="4" max="4" width="16.81640625" style="39" customWidth="1"/>
    <col min="5" max="6" width="10" style="39" customWidth="1"/>
    <col min="7" max="7" width="19.81640625" style="39" customWidth="1"/>
    <col min="8" max="8" width="8.7265625" style="39"/>
    <col min="9" max="9" width="17.26953125" style="39" bestFit="1" customWidth="1"/>
    <col min="10" max="12" width="8.7265625" style="39"/>
    <col min="13" max="13" width="8.7265625" style="39" customWidth="1"/>
    <col min="14" max="16384" width="8.7265625" style="39"/>
  </cols>
  <sheetData>
    <row r="1" spans="1:10" ht="15.5" x14ac:dyDescent="0.35">
      <c r="A1" s="161" t="s">
        <v>155</v>
      </c>
      <c r="B1" s="27"/>
      <c r="C1" s="27"/>
      <c r="D1" s="27"/>
      <c r="E1" s="27"/>
      <c r="F1" s="27"/>
      <c r="G1" s="27"/>
      <c r="J1" s="72" t="s">
        <v>26</v>
      </c>
    </row>
    <row r="2" spans="1:10" ht="15.5" x14ac:dyDescent="0.35">
      <c r="A2" s="161" t="s">
        <v>185</v>
      </c>
      <c r="B2" s="27"/>
      <c r="C2" s="27"/>
      <c r="D2" s="27"/>
      <c r="E2" s="27"/>
      <c r="F2" s="27"/>
      <c r="G2" s="27"/>
    </row>
    <row r="3" spans="1:10" ht="15.5" x14ac:dyDescent="0.35">
      <c r="A3" s="160" t="s">
        <v>211</v>
      </c>
      <c r="B3" s="27"/>
      <c r="C3" s="43"/>
      <c r="D3" s="27"/>
      <c r="E3" s="27"/>
      <c r="F3" s="27"/>
      <c r="G3" s="27"/>
    </row>
    <row r="4" spans="1:10" ht="16.5" x14ac:dyDescent="0.4">
      <c r="A4" s="27"/>
      <c r="B4" s="27"/>
      <c r="C4" s="47"/>
      <c r="D4" s="27"/>
      <c r="F4" s="27"/>
      <c r="G4" s="35" t="s">
        <v>156</v>
      </c>
    </row>
    <row r="5" spans="1:10" ht="37" customHeight="1" x14ac:dyDescent="0.35">
      <c r="A5" s="85" t="s">
        <v>144</v>
      </c>
      <c r="B5" s="121" t="s">
        <v>157</v>
      </c>
      <c r="C5" s="121" t="s">
        <v>158</v>
      </c>
      <c r="D5" s="47" t="s">
        <v>151</v>
      </c>
      <c r="E5" s="47" t="s">
        <v>152</v>
      </c>
      <c r="F5" s="47" t="s">
        <v>153</v>
      </c>
      <c r="G5" s="47" t="s">
        <v>154</v>
      </c>
    </row>
    <row r="6" spans="1:10" ht="16.5" x14ac:dyDescent="0.4">
      <c r="A6" s="46" t="s">
        <v>145</v>
      </c>
      <c r="B6" s="114">
        <v>19683.236113526582</v>
      </c>
      <c r="C6" s="114">
        <v>19683.236113526575</v>
      </c>
      <c r="D6" s="37">
        <f>(Table_6[[#This Row],[Base Year AR5]]-Table_6[[#This Row],[Base Year AR4]])/Table_6[[#This Row],[Base Year AR4]]</f>
        <v>-3.6965250897860695E-16</v>
      </c>
      <c r="E6" s="114">
        <v>14178.419571188178</v>
      </c>
      <c r="F6" s="114">
        <v>14178.419571188157</v>
      </c>
      <c r="G6" s="37">
        <f>(Table_6[[#This Row],[2020 AR5]]-Table_6[[#This Row],[2020 AR4]])/Table_6[[#This Row],[2020 AR4]]</f>
        <v>-1.5395138176688237E-15</v>
      </c>
    </row>
    <row r="7" spans="1:10" ht="16.5" x14ac:dyDescent="0.4">
      <c r="A7" s="46" t="s">
        <v>146</v>
      </c>
      <c r="B7" s="114">
        <v>5647.1104977862915</v>
      </c>
      <c r="C7" s="114">
        <v>6324.7637575206545</v>
      </c>
      <c r="D7" s="37">
        <f>(Table_6[[#This Row],[Base Year AR5]]-Table_6[[#This Row],[Base Year AR4]])/Table_6[[#This Row],[Base Year AR4]]</f>
        <v>0.12000000000000142</v>
      </c>
      <c r="E7" s="114">
        <v>4790.37834018589</v>
      </c>
      <c r="F7" s="114">
        <v>5365.2237410081989</v>
      </c>
      <c r="G7" s="37">
        <f>(Table_6[[#This Row],[2020 AR5]]-Table_6[[#This Row],[2020 AR4]])/Table_6[[#This Row],[2020 AR4]]</f>
        <v>0.12000000000000044</v>
      </c>
    </row>
    <row r="8" spans="1:10" ht="16.5" x14ac:dyDescent="0.4">
      <c r="A8" s="46" t="s">
        <v>147</v>
      </c>
      <c r="B8" s="114">
        <v>2099.5069140781738</v>
      </c>
      <c r="C8" s="114">
        <v>1867.0111819822685</v>
      </c>
      <c r="D8" s="37">
        <f>(Table_6[[#This Row],[Base Year AR5]]-Table_6[[#This Row],[Base Year AR4]])/Table_6[[#This Row],[Base Year AR4]]</f>
        <v>-0.11073825503355716</v>
      </c>
      <c r="E8" s="114">
        <v>1635.8728433249944</v>
      </c>
      <c r="F8" s="114">
        <v>1454.7191391984004</v>
      </c>
      <c r="G8" s="37">
        <f>(Table_6[[#This Row],[2020 AR5]]-Table_6[[#This Row],[2020 AR4]])/Table_6[[#This Row],[2020 AR4]]</f>
        <v>-0.11073825503355744</v>
      </c>
    </row>
    <row r="9" spans="1:10" ht="16.5" x14ac:dyDescent="0.4">
      <c r="A9" s="46" t="s">
        <v>150</v>
      </c>
      <c r="B9" s="114">
        <v>3.2773052847429036</v>
      </c>
      <c r="C9" s="114">
        <v>3.3779243066429032</v>
      </c>
      <c r="D9" s="37">
        <f>(Table_6[[#This Row],[Base Year AR5]]-Table_6[[#This Row],[Base Year AR4]])/Table_6[[#This Row],[Base Year AR4]]</f>
        <v>3.0701754385964355E-2</v>
      </c>
      <c r="E9" s="114">
        <v>3.2419218605870266</v>
      </c>
      <c r="F9" s="114">
        <v>3.3414545492892591</v>
      </c>
      <c r="G9" s="37">
        <f>(Table_6[[#This Row],[2020 AR5]]-Table_6[[#This Row],[2020 AR4]])/Table_6[[#This Row],[2020 AR4]]</f>
        <v>3.0701754385964685E-2</v>
      </c>
    </row>
    <row r="10" spans="1:10" ht="15.5" x14ac:dyDescent="0.35">
      <c r="A10" s="46" t="s">
        <v>149</v>
      </c>
      <c r="B10" s="114">
        <v>0.86948119881692876</v>
      </c>
      <c r="C10" s="114">
        <v>0.79269722351854321</v>
      </c>
      <c r="D10" s="37">
        <f>(Table_6[[#This Row],[Base Year AR5]]-Table_6[[#This Row],[Base Year AR4]])/Table_6[[#This Row],[Base Year AR4]]</f>
        <v>-8.8310104235563333E-2</v>
      </c>
      <c r="E10" s="134">
        <v>0</v>
      </c>
      <c r="F10" s="134">
        <v>0</v>
      </c>
      <c r="G10" s="37">
        <v>0</v>
      </c>
    </row>
    <row r="11" spans="1:10" ht="15.5" x14ac:dyDescent="0.35">
      <c r="A11" s="46" t="s">
        <v>148</v>
      </c>
      <c r="B11" s="114">
        <v>24.418608484172822</v>
      </c>
      <c r="C11" s="114">
        <v>22.369485847920444</v>
      </c>
      <c r="D11" s="37">
        <f>(Table_6[[#This Row],[Base Year AR5]]-Table_6[[#This Row],[Base Year AR4]])/Table_6[[#This Row],[Base Year AR4]]</f>
        <v>-8.3916437645516859E-2</v>
      </c>
      <c r="E11" s="114">
        <v>294.85819333911593</v>
      </c>
      <c r="F11" s="114">
        <v>278.52642568342122</v>
      </c>
      <c r="G11" s="37">
        <f>(Table_6[[#This Row],[2020 AR5]]-Table_6[[#This Row],[2020 AR4]])/Table_6[[#This Row],[2020 AR4]]</f>
        <v>-5.5388549562574191E-2</v>
      </c>
    </row>
    <row r="12" spans="1:10" ht="17.5" x14ac:dyDescent="0.45">
      <c r="A12" s="46" t="s">
        <v>165</v>
      </c>
      <c r="B12" s="114">
        <v>0</v>
      </c>
      <c r="C12" s="114">
        <v>0</v>
      </c>
      <c r="D12" s="37">
        <v>0</v>
      </c>
      <c r="E12" s="134">
        <v>0</v>
      </c>
      <c r="F12" s="134">
        <v>0</v>
      </c>
      <c r="G12" s="37">
        <v>0</v>
      </c>
    </row>
    <row r="13" spans="1:10" ht="15.5" x14ac:dyDescent="0.35">
      <c r="A13" s="87" t="s">
        <v>39</v>
      </c>
      <c r="B13" s="118">
        <f>SUM(B6:B12)</f>
        <v>27458.418920358781</v>
      </c>
      <c r="C13" s="118">
        <f>SUM(C6:C12)</f>
        <v>27901.551160407576</v>
      </c>
      <c r="D13" s="120">
        <f>(Table_6[[#This Row],[Base Year AR5]]-Table_6[[#This Row],[Base Year AR4]])/Table_6[[#This Row],[Base Year AR4]]</f>
        <v>1.6138301383414291E-2</v>
      </c>
      <c r="E13" s="118">
        <f>SUM(E6:E12)</f>
        <v>20902.770869898766</v>
      </c>
      <c r="F13" s="118">
        <f>SUM(F6:F12)</f>
        <v>21280.230331627467</v>
      </c>
      <c r="G13" s="120">
        <f>(Table_6[[#This Row],[2020 AR5]]-Table_6[[#This Row],[2020 AR4]])/Table_6[[#This Row],[2020 AR4]]</f>
        <v>1.8057867259706911E-2</v>
      </c>
    </row>
    <row r="15" spans="1:10" ht="16.5" x14ac:dyDescent="0.4">
      <c r="A15" s="2" t="s">
        <v>206</v>
      </c>
    </row>
    <row r="27" spans="1:4" x14ac:dyDescent="0.35">
      <c r="A27"/>
      <c r="B27"/>
      <c r="C27"/>
      <c r="D27"/>
    </row>
  </sheetData>
  <hyperlinks>
    <hyperlink ref="J1" location="Contents!A1" display="back to contents"/>
  </hyperlinks>
  <pageMargins left="0.7" right="0.7" top="0.75" bottom="0.75" header="0.3" footer="0.3"/>
  <pageSetup paperSize="9" scale="78" orientation="landscape" r:id="rId1"/>
  <ignoredErrors>
    <ignoredError sqref="D12 G10:G12" calculatedColumn="1"/>
  </ignoredErrors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topLeftCell="A7" zoomScaleNormal="100" workbookViewId="0">
      <selection activeCell="A22" sqref="A22"/>
    </sheetView>
  </sheetViews>
  <sheetFormatPr defaultColWidth="8.7265625" defaultRowHeight="14.5" x14ac:dyDescent="0.35"/>
  <cols>
    <col min="1" max="1" width="30.1796875" style="39" customWidth="1"/>
    <col min="2" max="2" width="12" style="39" customWidth="1"/>
    <col min="3" max="3" width="12.453125" style="39" customWidth="1"/>
    <col min="4" max="4" width="16.81640625" style="39" customWidth="1"/>
    <col min="5" max="6" width="10" style="39" customWidth="1"/>
    <col min="7" max="7" width="14.1796875" style="39" customWidth="1"/>
    <col min="8" max="8" width="8.7265625" style="39"/>
    <col min="9" max="9" width="8.7265625" style="39" customWidth="1"/>
    <col min="10" max="12" width="8.7265625" style="39"/>
    <col min="13" max="13" width="8.7265625" style="39" customWidth="1"/>
    <col min="14" max="16384" width="8.7265625" style="39"/>
  </cols>
  <sheetData>
    <row r="1" spans="1:10" ht="15.5" x14ac:dyDescent="0.35">
      <c r="A1" s="159" t="s">
        <v>212</v>
      </c>
    </row>
    <row r="3" spans="1:10" ht="15.5" x14ac:dyDescent="0.35">
      <c r="A3" s="161" t="s">
        <v>166</v>
      </c>
      <c r="B3" s="159"/>
      <c r="C3" s="159"/>
      <c r="D3" s="159"/>
      <c r="E3" s="159"/>
      <c r="F3" s="159"/>
      <c r="G3" s="159"/>
      <c r="J3" s="72" t="s">
        <v>26</v>
      </c>
    </row>
    <row r="4" spans="1:10" ht="15.5" x14ac:dyDescent="0.35">
      <c r="A4" s="161" t="s">
        <v>185</v>
      </c>
      <c r="B4" s="159"/>
      <c r="C4" s="159"/>
      <c r="D4" s="159"/>
      <c r="E4" s="159"/>
      <c r="F4" s="159"/>
      <c r="G4" s="159"/>
    </row>
    <row r="5" spans="1:10" ht="15.5" x14ac:dyDescent="0.35">
      <c r="A5" s="160" t="s">
        <v>159</v>
      </c>
      <c r="B5" s="27"/>
      <c r="C5" s="43"/>
      <c r="D5" s="27"/>
      <c r="E5" s="27"/>
      <c r="F5" s="27"/>
      <c r="G5" s="27"/>
    </row>
    <row r="6" spans="1:10" ht="16.5" x14ac:dyDescent="0.4">
      <c r="A6" s="27"/>
      <c r="B6" s="27"/>
      <c r="C6" s="47"/>
      <c r="D6" s="27"/>
      <c r="F6" s="27"/>
      <c r="G6" s="35" t="s">
        <v>156</v>
      </c>
    </row>
    <row r="7" spans="1:10" ht="37" customHeight="1" x14ac:dyDescent="0.35">
      <c r="A7" s="85" t="s">
        <v>144</v>
      </c>
      <c r="B7" s="121" t="s">
        <v>157</v>
      </c>
      <c r="C7" s="121" t="s">
        <v>158</v>
      </c>
      <c r="D7" s="47" t="s">
        <v>151</v>
      </c>
      <c r="E7" s="47" t="s">
        <v>152</v>
      </c>
      <c r="F7" s="47" t="s">
        <v>153</v>
      </c>
      <c r="G7" s="47" t="s">
        <v>154</v>
      </c>
    </row>
    <row r="8" spans="1:10" ht="15.5" x14ac:dyDescent="0.35">
      <c r="A8" s="46" t="s">
        <v>29</v>
      </c>
      <c r="B8" s="40">
        <v>5.2639135250411835</v>
      </c>
      <c r="C8" s="40">
        <v>5.5027381480751503</v>
      </c>
      <c r="D8" s="37">
        <f>(Table_7a[[#This Row],[Base Year AR5]]-Table_7a[[#This Row],[Base Year AR4]])/Table_7a[[#This Row],[Base Year AR4]]</f>
        <v>4.5370164592910614E-2</v>
      </c>
      <c r="E8" s="40">
        <v>5.5672863210544286</v>
      </c>
      <c r="F8" s="40">
        <v>5.8653062273406924</v>
      </c>
      <c r="G8" s="37">
        <f>(Table_7a[[#This Row],[2020 AR5]]-Table_7a[[#This Row],[2020 AR4]])/Table_7a[[#This Row],[2020 AR4]]</f>
        <v>5.3530551349444462E-2</v>
      </c>
      <c r="I8" s="119"/>
    </row>
    <row r="9" spans="1:10" ht="15.5" x14ac:dyDescent="0.35">
      <c r="A9" s="46" t="s">
        <v>30</v>
      </c>
      <c r="B9" s="40">
        <v>3.9270571872423647</v>
      </c>
      <c r="C9" s="40">
        <v>3.9235375909102999</v>
      </c>
      <c r="D9" s="37">
        <f>(Table_7a[[#This Row],[Base Year AR5]]-Table_7a[[#This Row],[Base Year AR4]])/Table_7a[[#This Row],[Base Year AR4]]</f>
        <v>-8.9624269885827659E-4</v>
      </c>
      <c r="E9" s="40">
        <v>2.7907950499300371</v>
      </c>
      <c r="F9" s="40">
        <v>2.7733125237219167</v>
      </c>
      <c r="G9" s="37">
        <f>(Table_7a[[#This Row],[2020 AR5]]-Table_7a[[#This Row],[2020 AR4]])/Table_7a[[#This Row],[2020 AR4]]</f>
        <v>-6.2643533098421826E-3</v>
      </c>
      <c r="I9" s="119"/>
    </row>
    <row r="10" spans="1:10" ht="15.5" x14ac:dyDescent="0.35">
      <c r="A10" s="46" t="s">
        <v>31</v>
      </c>
      <c r="B10" s="40">
        <v>5.3090428371895602</v>
      </c>
      <c r="C10" s="40">
        <v>5.3072530955655219</v>
      </c>
      <c r="D10" s="37">
        <f>(Table_7a[[#This Row],[Base Year AR5]]-Table_7a[[#This Row],[Base Year AR4]])/Table_7a[[#This Row],[Base Year AR4]]</f>
        <v>-3.3711191996816774E-4</v>
      </c>
      <c r="E10" s="40">
        <v>2.8469297672846299</v>
      </c>
      <c r="F10" s="40">
        <v>2.8465544195731938</v>
      </c>
      <c r="G10" s="37">
        <f>(Table_7a[[#This Row],[2020 AR5]]-Table_7a[[#This Row],[2020 AR4]])/Table_7a[[#This Row],[2020 AR4]]</f>
        <v>-1.3184298248217942E-4</v>
      </c>
      <c r="I10" s="119"/>
    </row>
    <row r="11" spans="1:10" ht="15.5" x14ac:dyDescent="0.35">
      <c r="A11" s="46" t="s">
        <v>32</v>
      </c>
      <c r="B11" s="40">
        <v>0.75980059203059025</v>
      </c>
      <c r="C11" s="40">
        <v>0.72193848289935647</v>
      </c>
      <c r="D11" s="37">
        <f>(Table_7a[[#This Row],[Base Year AR5]]-Table_7a[[#This Row],[Base Year AR4]])/Table_7a[[#This Row],[Base Year AR4]]</f>
        <v>-4.9831639417450488E-2</v>
      </c>
      <c r="E11" s="40">
        <v>0.22069951520317155</v>
      </c>
      <c r="F11" s="40">
        <v>0.22054789553955753</v>
      </c>
      <c r="G11" s="37">
        <f>(Table_7a[[#This Row],[2020 AR5]]-Table_7a[[#This Row],[2020 AR4]])/Table_7a[[#This Row],[2020 AR4]]</f>
        <v>-6.8699590696625929E-4</v>
      </c>
      <c r="I11" s="119"/>
    </row>
    <row r="12" spans="1:10" ht="15.5" x14ac:dyDescent="0.35">
      <c r="A12" s="46" t="s">
        <v>33</v>
      </c>
      <c r="B12" s="40">
        <v>2.8267994596103363</v>
      </c>
      <c r="C12" s="40">
        <v>2.8443336156719381</v>
      </c>
      <c r="D12" s="37">
        <f>(Table_7a[[#This Row],[Base Year AR5]]-Table_7a[[#This Row],[Base Year AR4]])/Table_7a[[#This Row],[Base Year AR4]]</f>
        <v>6.2028298477242597E-3</v>
      </c>
      <c r="E12" s="40">
        <v>2.3650674960952629</v>
      </c>
      <c r="F12" s="40">
        <v>2.3885220998716621</v>
      </c>
      <c r="G12" s="37">
        <f>(Table_7a[[#This Row],[2020 AR5]]-Table_7a[[#This Row],[2020 AR4]])/Table_7a[[#This Row],[2020 AR4]]</f>
        <v>9.9170970025687817E-3</v>
      </c>
      <c r="I12" s="119"/>
    </row>
    <row r="13" spans="1:10" ht="15.5" x14ac:dyDescent="0.35">
      <c r="A13" s="46" t="s">
        <v>34</v>
      </c>
      <c r="B13" s="40">
        <v>0.42915051457886605</v>
      </c>
      <c r="C13" s="40">
        <v>0.42910205263945911</v>
      </c>
      <c r="D13" s="37">
        <f>(Table_7a[[#This Row],[Base Year AR5]]-Table_7a[[#This Row],[Base Year AR4]])/Table_7a[[#This Row],[Base Year AR4]]</f>
        <v>-1.1292527390884625E-4</v>
      </c>
      <c r="E13" s="40">
        <v>0.14058936032076741</v>
      </c>
      <c r="F13" s="40">
        <v>0.1406184602058197</v>
      </c>
      <c r="G13" s="37">
        <f>(Table_7a[[#This Row],[2020 AR5]]-Table_7a[[#This Row],[2020 AR4]])/Table_7a[[#This Row],[2020 AR4]]</f>
        <v>2.0698497372697393E-4</v>
      </c>
      <c r="I13" s="119"/>
    </row>
    <row r="14" spans="1:10" ht="15.5" x14ac:dyDescent="0.35">
      <c r="A14" s="46" t="s">
        <v>35</v>
      </c>
      <c r="B14" s="40">
        <v>3.6845515189119564</v>
      </c>
      <c r="C14" s="40">
        <v>3.7044127450998512</v>
      </c>
      <c r="D14" s="37">
        <f>(Table_7a[[#This Row],[Base Year AR5]]-Table_7a[[#This Row],[Base Year AR4]])/Table_7a[[#This Row],[Base Year AR4]]</f>
        <v>5.3904053413153961E-3</v>
      </c>
      <c r="E14" s="40">
        <v>2.8662919697766331</v>
      </c>
      <c r="F14" s="40">
        <v>2.8683380625998862</v>
      </c>
      <c r="G14" s="37">
        <f>(Table_7a[[#This Row],[2020 AR5]]-Table_7a[[#This Row],[2020 AR4]])/Table_7a[[#This Row],[2020 AR4]]</f>
        <v>7.1384661605583956E-4</v>
      </c>
      <c r="I14" s="119"/>
    </row>
    <row r="15" spans="1:10" ht="15.5" x14ac:dyDescent="0.35">
      <c r="A15" s="46" t="s">
        <v>36</v>
      </c>
      <c r="B15" s="40">
        <v>3.4456232304256749</v>
      </c>
      <c r="C15" s="40">
        <v>3.4450738275872452</v>
      </c>
      <c r="D15" s="37">
        <f>(Table_7a[[#This Row],[Base Year AR5]]-Table_7a[[#This Row],[Base Year AR4]])/Table_7a[[#This Row],[Base Year AR4]]</f>
        <v>-1.5944948175943254E-4</v>
      </c>
      <c r="E15" s="40">
        <v>3.3816566340918421</v>
      </c>
      <c r="F15" s="40">
        <v>3.378053866355367</v>
      </c>
      <c r="G15" s="37">
        <f>(Table_7a[[#This Row],[2020 AR5]]-Table_7a[[#This Row],[2020 AR4]])/Table_7a[[#This Row],[2020 AR4]]</f>
        <v>-1.0653854386498656E-3</v>
      </c>
      <c r="I15" s="119"/>
    </row>
    <row r="16" spans="1:10" ht="15.5" x14ac:dyDescent="0.35">
      <c r="A16" s="46" t="s">
        <v>37</v>
      </c>
      <c r="B16" s="40">
        <v>1.812480055328247</v>
      </c>
      <c r="C16" s="40">
        <v>2.0231616019587584</v>
      </c>
      <c r="D16" s="37">
        <f>(Table_7a[[#This Row],[Base Year AR5]]-Table_7a[[#This Row],[Base Year AR4]])/Table_7a[[#This Row],[Base Year AR4]]</f>
        <v>0.11623937378574695</v>
      </c>
      <c r="E16" s="40">
        <v>0.72345475614198929</v>
      </c>
      <c r="F16" s="132">
        <v>0.79897677641936937</v>
      </c>
      <c r="G16" s="37">
        <f>(Table_7a[[#This Row],[2020 AR5]]-Table_7a[[#This Row],[2020 AR4]])/Table_7a[[#This Row],[2020 AR4]]</f>
        <v>0.10439079933639653</v>
      </c>
      <c r="I16" s="119"/>
    </row>
    <row r="17" spans="1:27" ht="15.5" x14ac:dyDescent="0.35">
      <c r="A17" s="87" t="s">
        <v>39</v>
      </c>
      <c r="B17" s="131">
        <v>27.458418920358778</v>
      </c>
      <c r="C17" s="131">
        <v>27.901551160407585</v>
      </c>
      <c r="D17" s="133">
        <f>(Table_7a[[#This Row],[Base Year AR5]]-Table_7a[[#This Row],[Base Year AR4]])/Table_7a[[#This Row],[Base Year AR4]]</f>
        <v>1.6138301383414749E-2</v>
      </c>
      <c r="E17" s="88">
        <v>20.902770869898763</v>
      </c>
      <c r="F17" s="88">
        <v>21.280230331627472</v>
      </c>
      <c r="G17" s="120">
        <f>(Table_7a[[#This Row],[2020 AR5]]-Table_7a[[#This Row],[2020 AR4]])/Table_7a[[#This Row],[2020 AR4]]</f>
        <v>1.8057867259707313E-2</v>
      </c>
      <c r="I17" s="119"/>
    </row>
    <row r="20" spans="1:27" ht="16" thickBot="1" x14ac:dyDescent="0.4">
      <c r="A20" s="164" t="s">
        <v>167</v>
      </c>
      <c r="B20" s="165"/>
      <c r="C20" s="165"/>
      <c r="D20" s="165"/>
      <c r="E20" s="165"/>
      <c r="F20" s="165"/>
      <c r="G20" s="165"/>
    </row>
    <row r="21" spans="1:27" ht="16" thickBot="1" x14ac:dyDescent="0.4">
      <c r="A21" s="164" t="s">
        <v>186</v>
      </c>
      <c r="B21" s="165"/>
      <c r="C21" s="165"/>
      <c r="D21" s="165"/>
      <c r="E21" s="165"/>
      <c r="F21" s="165"/>
      <c r="G21" s="165"/>
    </row>
    <row r="22" spans="1:27" ht="15.5" x14ac:dyDescent="0.35">
      <c r="A22" s="160" t="s">
        <v>168</v>
      </c>
    </row>
    <row r="24" spans="1:27" ht="15.5" x14ac:dyDescent="0.35">
      <c r="A24" s="104" t="s">
        <v>38</v>
      </c>
      <c r="B24" s="86" t="s">
        <v>195</v>
      </c>
      <c r="C24" s="108" t="s">
        <v>112</v>
      </c>
      <c r="D24" s="108" t="s">
        <v>113</v>
      </c>
      <c r="E24" s="108" t="s">
        <v>114</v>
      </c>
      <c r="F24" s="108" t="s">
        <v>115</v>
      </c>
      <c r="G24" s="108" t="s">
        <v>116</v>
      </c>
      <c r="H24" s="108" t="s">
        <v>117</v>
      </c>
      <c r="I24" s="108" t="s">
        <v>118</v>
      </c>
      <c r="J24" s="108" t="s">
        <v>119</v>
      </c>
      <c r="K24" s="108" t="s">
        <v>120</v>
      </c>
      <c r="L24" s="108" t="s">
        <v>121</v>
      </c>
      <c r="M24" s="108" t="s">
        <v>122</v>
      </c>
      <c r="N24" s="108" t="s">
        <v>123</v>
      </c>
      <c r="O24" s="108" t="s">
        <v>124</v>
      </c>
      <c r="P24" s="108" t="s">
        <v>125</v>
      </c>
      <c r="Q24" s="108" t="s">
        <v>126</v>
      </c>
      <c r="R24" s="108" t="s">
        <v>127</v>
      </c>
      <c r="S24" s="108" t="s">
        <v>128</v>
      </c>
      <c r="T24" s="108" t="s">
        <v>129</v>
      </c>
      <c r="U24" s="108" t="s">
        <v>130</v>
      </c>
      <c r="V24" s="108" t="s">
        <v>131</v>
      </c>
      <c r="W24" s="108" t="s">
        <v>132</v>
      </c>
      <c r="X24" s="108" t="s">
        <v>133</v>
      </c>
      <c r="Y24" s="108" t="s">
        <v>134</v>
      </c>
      <c r="Z24" s="108" t="s">
        <v>110</v>
      </c>
      <c r="AA24" s="108" t="s">
        <v>111</v>
      </c>
    </row>
    <row r="25" spans="1:27" ht="15.5" x14ac:dyDescent="0.35">
      <c r="A25" s="27" t="s">
        <v>29</v>
      </c>
      <c r="B25" s="114">
        <v>5502.7381480751501</v>
      </c>
      <c r="C25" s="114">
        <v>5502.7381480751492</v>
      </c>
      <c r="D25" s="114">
        <v>5967.0673157316869</v>
      </c>
      <c r="E25" s="114">
        <v>6117.7176283077033</v>
      </c>
      <c r="F25" s="114">
        <v>6026.2017962890432</v>
      </c>
      <c r="G25" s="114">
        <v>5808.2235079804368</v>
      </c>
      <c r="H25" s="114">
        <v>5810.3055067775067</v>
      </c>
      <c r="I25" s="114">
        <v>5791.113014724895</v>
      </c>
      <c r="J25" s="114">
        <v>5851.9568696742444</v>
      </c>
      <c r="K25" s="114">
        <v>5798.4547790875176</v>
      </c>
      <c r="L25" s="114">
        <v>5859.8946667667324</v>
      </c>
      <c r="M25" s="114">
        <v>5708.5256975292377</v>
      </c>
      <c r="N25" s="114">
        <v>5612.0114805712537</v>
      </c>
      <c r="O25" s="114">
        <v>5455.2512316059101</v>
      </c>
      <c r="P25" s="114">
        <v>5423.4562674295066</v>
      </c>
      <c r="Q25" s="114">
        <v>5521.7227168386526</v>
      </c>
      <c r="R25" s="114">
        <v>5544.0387743660358</v>
      </c>
      <c r="S25" s="114">
        <v>5612.4111538195502</v>
      </c>
      <c r="T25" s="114">
        <v>5583.3601988585096</v>
      </c>
      <c r="U25" s="114">
        <v>5653.7733761666841</v>
      </c>
      <c r="V25" s="114">
        <v>5760.2177943878678</v>
      </c>
      <c r="W25" s="114">
        <v>5867.3514564545776</v>
      </c>
      <c r="X25" s="114">
        <v>5938.0439971591722</v>
      </c>
      <c r="Y25" s="114">
        <v>5855.284588127558</v>
      </c>
      <c r="Z25" s="114">
        <v>5852.4774953584292</v>
      </c>
      <c r="AA25" s="114">
        <v>5865.3062273406922</v>
      </c>
    </row>
    <row r="26" spans="1:27" ht="15.5" x14ac:dyDescent="0.35">
      <c r="A26" s="27" t="s">
        <v>30</v>
      </c>
      <c r="B26" s="114">
        <v>3923.5375909103</v>
      </c>
      <c r="C26" s="114">
        <v>3919.4178613188587</v>
      </c>
      <c r="D26" s="114">
        <v>3731.8288378858501</v>
      </c>
      <c r="E26" s="114">
        <v>3074.5856857560548</v>
      </c>
      <c r="F26" s="114">
        <v>3350.5904767956986</v>
      </c>
      <c r="G26" s="114">
        <v>3430.2674018207626</v>
      </c>
      <c r="H26" s="114">
        <v>3479.073366028405</v>
      </c>
      <c r="I26" s="114">
        <v>2679.692014093705</v>
      </c>
      <c r="J26" s="114">
        <v>2828.321513755187</v>
      </c>
      <c r="K26" s="114">
        <v>2854.7865263391986</v>
      </c>
      <c r="L26" s="114">
        <v>3403.9003685269718</v>
      </c>
      <c r="M26" s="114">
        <v>3225.5886205035054</v>
      </c>
      <c r="N26" s="114">
        <v>3166.9498486736525</v>
      </c>
      <c r="O26" s="114">
        <v>2912.3582542998693</v>
      </c>
      <c r="P26" s="114">
        <v>2688.1754592123398</v>
      </c>
      <c r="Q26" s="114">
        <v>3053.9526288053044</v>
      </c>
      <c r="R26" s="114">
        <v>2852.457529391153</v>
      </c>
      <c r="S26" s="114">
        <v>2812.401291432197</v>
      </c>
      <c r="T26" s="114">
        <v>2999.0235990677852</v>
      </c>
      <c r="U26" s="114">
        <v>3198.4712816454498</v>
      </c>
      <c r="V26" s="114">
        <v>3164.2915988193818</v>
      </c>
      <c r="W26" s="114">
        <v>3101.4631754261191</v>
      </c>
      <c r="X26" s="114">
        <v>3045.2214364803922</v>
      </c>
      <c r="Y26" s="114">
        <v>3046.7446694177524</v>
      </c>
      <c r="Z26" s="114">
        <v>2702.8637237282592</v>
      </c>
      <c r="AA26" s="114">
        <v>2773.3125237219169</v>
      </c>
    </row>
    <row r="27" spans="1:27" ht="15.5" x14ac:dyDescent="0.35">
      <c r="A27" s="27" t="s">
        <v>31</v>
      </c>
      <c r="B27" s="114">
        <v>5307.253095565522</v>
      </c>
      <c r="C27" s="114">
        <v>5307.253095565522</v>
      </c>
      <c r="D27" s="114">
        <v>6528.5613896749192</v>
      </c>
      <c r="E27" s="114">
        <v>6184.9528133766717</v>
      </c>
      <c r="F27" s="114">
        <v>6280.7015587822389</v>
      </c>
      <c r="G27" s="114">
        <v>6334.8288461336524</v>
      </c>
      <c r="H27" s="114">
        <v>6648.6294892378683</v>
      </c>
      <c r="I27" s="114">
        <v>5217.843427783444</v>
      </c>
      <c r="J27" s="114">
        <v>5025.895835299978</v>
      </c>
      <c r="K27" s="114">
        <v>4877.030253722648</v>
      </c>
      <c r="L27" s="114">
        <v>5400.0969807325846</v>
      </c>
      <c r="M27" s="114">
        <v>5729.444345999128</v>
      </c>
      <c r="N27" s="114">
        <v>4654.9756740387647</v>
      </c>
      <c r="O27" s="114">
        <v>4840.5995739114132</v>
      </c>
      <c r="P27" s="114">
        <v>3687.2495150809978</v>
      </c>
      <c r="Q27" s="114">
        <v>3941.1173859087885</v>
      </c>
      <c r="R27" s="114">
        <v>3728.9807863559131</v>
      </c>
      <c r="S27" s="114">
        <v>3858.4666865888962</v>
      </c>
      <c r="T27" s="114">
        <v>4058.143254563206</v>
      </c>
      <c r="U27" s="114">
        <v>3817.3853787785952</v>
      </c>
      <c r="V27" s="114">
        <v>3816.8261070866092</v>
      </c>
      <c r="W27" s="114">
        <v>4010.4348715522055</v>
      </c>
      <c r="X27" s="114">
        <v>3421.6116630766969</v>
      </c>
      <c r="Y27" s="114">
        <v>2908.6784840721166</v>
      </c>
      <c r="Z27" s="114">
        <v>2776.6119989704698</v>
      </c>
      <c r="AA27" s="114">
        <v>2846.5544195731936</v>
      </c>
    </row>
    <row r="28" spans="1:27" ht="15.5" x14ac:dyDescent="0.35">
      <c r="A28" s="27" t="s">
        <v>32</v>
      </c>
      <c r="B28" s="114">
        <v>721.93848289935647</v>
      </c>
      <c r="C28" s="114">
        <v>721.93848289935647</v>
      </c>
      <c r="D28" s="114">
        <v>717.82602160039698</v>
      </c>
      <c r="E28" s="114">
        <v>774.16538864788504</v>
      </c>
      <c r="F28" s="114">
        <v>867.74352067533039</v>
      </c>
      <c r="G28" s="114">
        <v>619.62003807606516</v>
      </c>
      <c r="H28" s="114">
        <v>586.8488032237201</v>
      </c>
      <c r="I28" s="114">
        <v>212.95796645893975</v>
      </c>
      <c r="J28" s="114">
        <v>220.27796609263007</v>
      </c>
      <c r="K28" s="114">
        <v>224.49952112817746</v>
      </c>
      <c r="L28" s="114">
        <v>430.7651395933006</v>
      </c>
      <c r="M28" s="114">
        <v>436.55874463132881</v>
      </c>
      <c r="N28" s="114">
        <v>492.70104167196666</v>
      </c>
      <c r="O28" s="114">
        <v>403.46365703921026</v>
      </c>
      <c r="P28" s="114">
        <v>180.64777733618561</v>
      </c>
      <c r="Q28" s="114">
        <v>172.99548551375059</v>
      </c>
      <c r="R28" s="114">
        <v>164.96831689921888</v>
      </c>
      <c r="S28" s="114">
        <v>163.97012877614409</v>
      </c>
      <c r="T28" s="114">
        <v>150.34637282780557</v>
      </c>
      <c r="U28" s="114">
        <v>182.77516592144022</v>
      </c>
      <c r="V28" s="114">
        <v>231.04846943975861</v>
      </c>
      <c r="W28" s="114">
        <v>225.27183502438032</v>
      </c>
      <c r="X28" s="114">
        <v>224.75304464829244</v>
      </c>
      <c r="Y28" s="114">
        <v>235.1055185321155</v>
      </c>
      <c r="Z28" s="114">
        <v>231.04097628194927</v>
      </c>
      <c r="AA28" s="114">
        <v>220.54789553955754</v>
      </c>
    </row>
    <row r="29" spans="1:27" ht="15.5" x14ac:dyDescent="0.35">
      <c r="A29" s="27" t="s">
        <v>33</v>
      </c>
      <c r="B29" s="114">
        <v>2844.3336156719379</v>
      </c>
      <c r="C29" s="114">
        <v>2844.3336156719374</v>
      </c>
      <c r="D29" s="114">
        <v>2620.725848905</v>
      </c>
      <c r="E29" s="114">
        <v>2451.7058416718378</v>
      </c>
      <c r="F29" s="114">
        <v>2423.1375924216673</v>
      </c>
      <c r="G29" s="114">
        <v>2389.9026369337025</v>
      </c>
      <c r="H29" s="114">
        <v>2376.4874660924038</v>
      </c>
      <c r="I29" s="114">
        <v>2359.4720022750821</v>
      </c>
      <c r="J29" s="114">
        <v>2330.6859697381128</v>
      </c>
      <c r="K29" s="114">
        <v>2336.335725982145</v>
      </c>
      <c r="L29" s="114">
        <v>2354.3639285318536</v>
      </c>
      <c r="M29" s="114">
        <v>2367.334670614167</v>
      </c>
      <c r="N29" s="114">
        <v>2399.4106430268303</v>
      </c>
      <c r="O29" s="114">
        <v>2406.3176971741664</v>
      </c>
      <c r="P29" s="114">
        <v>2471.7182610070026</v>
      </c>
      <c r="Q29" s="114">
        <v>2501.0595943796634</v>
      </c>
      <c r="R29" s="114">
        <v>2493.7133921351679</v>
      </c>
      <c r="S29" s="114">
        <v>2635.5814699585035</v>
      </c>
      <c r="T29" s="114">
        <v>2450.9691510903367</v>
      </c>
      <c r="U29" s="114">
        <v>2449.8571194704969</v>
      </c>
      <c r="V29" s="114">
        <v>2447.2298896606972</v>
      </c>
      <c r="W29" s="114">
        <v>2466.0446326480005</v>
      </c>
      <c r="X29" s="114">
        <v>2455.0071909308335</v>
      </c>
      <c r="Y29" s="114">
        <v>2443.851342439365</v>
      </c>
      <c r="Z29" s="114">
        <v>2405.1990340776679</v>
      </c>
      <c r="AA29" s="114">
        <v>2388.5220998716622</v>
      </c>
    </row>
    <row r="30" spans="1:27" ht="15.5" x14ac:dyDescent="0.35">
      <c r="A30" s="27" t="s">
        <v>34</v>
      </c>
      <c r="B30" s="114">
        <v>429.10205263945909</v>
      </c>
      <c r="C30" s="114">
        <v>429.10205263945909</v>
      </c>
      <c r="D30" s="114">
        <v>298.02184211512906</v>
      </c>
      <c r="E30" s="114">
        <v>203.33615135961813</v>
      </c>
      <c r="F30" s="114">
        <v>209.21590807263851</v>
      </c>
      <c r="G30" s="114">
        <v>173.37599763232114</v>
      </c>
      <c r="H30" s="114">
        <v>176.91941933296403</v>
      </c>
      <c r="I30" s="114">
        <v>118.39448040777916</v>
      </c>
      <c r="J30" s="114">
        <v>123.77340638473694</v>
      </c>
      <c r="K30" s="114">
        <v>140.46365672654235</v>
      </c>
      <c r="L30" s="114">
        <v>225.1156431814299</v>
      </c>
      <c r="M30" s="114">
        <v>204.22691467965566</v>
      </c>
      <c r="N30" s="114">
        <v>206.72783470282343</v>
      </c>
      <c r="O30" s="114">
        <v>206.22243132192645</v>
      </c>
      <c r="P30" s="114">
        <v>207.13940820873583</v>
      </c>
      <c r="Q30" s="114">
        <v>205.1858814037362</v>
      </c>
      <c r="R30" s="114">
        <v>198.43474274775355</v>
      </c>
      <c r="S30" s="114">
        <v>197.19615902146282</v>
      </c>
      <c r="T30" s="114">
        <v>200.7209724639377</v>
      </c>
      <c r="U30" s="114">
        <v>182.44252167542274</v>
      </c>
      <c r="V30" s="114">
        <v>182.4251929514424</v>
      </c>
      <c r="W30" s="114">
        <v>136.44332048033095</v>
      </c>
      <c r="X30" s="114">
        <v>139.93117635667321</v>
      </c>
      <c r="Y30" s="114">
        <v>147.27171340977233</v>
      </c>
      <c r="Z30" s="114">
        <v>143.8982354712976</v>
      </c>
      <c r="AA30" s="114">
        <v>140.6184602058197</v>
      </c>
    </row>
    <row r="31" spans="1:27" ht="15.5" x14ac:dyDescent="0.35">
      <c r="A31" s="27" t="s">
        <v>35</v>
      </c>
      <c r="B31" s="114">
        <v>3704.4127450998512</v>
      </c>
      <c r="C31" s="114">
        <v>3692.9034567777962</v>
      </c>
      <c r="D31" s="114">
        <v>2888.0020085476417</v>
      </c>
      <c r="E31" s="114">
        <v>2895.0770765634002</v>
      </c>
      <c r="F31" s="114">
        <v>2914.2269152618705</v>
      </c>
      <c r="G31" s="114">
        <v>2875.8981931900557</v>
      </c>
      <c r="H31" s="114">
        <v>2833.0265677520747</v>
      </c>
      <c r="I31" s="114">
        <v>2921.6842864914443</v>
      </c>
      <c r="J31" s="114">
        <v>2943.0653398653772</v>
      </c>
      <c r="K31" s="114">
        <v>2920.6374865015364</v>
      </c>
      <c r="L31" s="114">
        <v>2597.8436989933493</v>
      </c>
      <c r="M31" s="114">
        <v>2777.0116030470604</v>
      </c>
      <c r="N31" s="114">
        <v>2585.2749296117336</v>
      </c>
      <c r="O31" s="114">
        <v>2748.8446807813125</v>
      </c>
      <c r="P31" s="114">
        <v>2776.1611406213092</v>
      </c>
      <c r="Q31" s="114">
        <v>3160.3694404141784</v>
      </c>
      <c r="R31" s="114">
        <v>2577.3280744841909</v>
      </c>
      <c r="S31" s="114">
        <v>2622.0060195659203</v>
      </c>
      <c r="T31" s="114">
        <v>2826.8423956624447</v>
      </c>
      <c r="U31" s="114">
        <v>2521.6957838405215</v>
      </c>
      <c r="V31" s="114">
        <v>2644.5969422403527</v>
      </c>
      <c r="W31" s="114">
        <v>2812.5472044698031</v>
      </c>
      <c r="X31" s="114">
        <v>2634.6807792051663</v>
      </c>
      <c r="Y31" s="114">
        <v>2910.4444207057231</v>
      </c>
      <c r="Z31" s="114">
        <v>2967.0978933458359</v>
      </c>
      <c r="AA31" s="114">
        <v>2868.3380625998861</v>
      </c>
    </row>
    <row r="32" spans="1:27" ht="15.5" x14ac:dyDescent="0.35">
      <c r="A32" s="27" t="s">
        <v>36</v>
      </c>
      <c r="B32" s="114">
        <v>3445.0738275872454</v>
      </c>
      <c r="C32" s="114">
        <v>3445.0738275872445</v>
      </c>
      <c r="D32" s="114">
        <v>3679.2747472917958</v>
      </c>
      <c r="E32" s="114">
        <v>3890.3879852123696</v>
      </c>
      <c r="F32" s="114">
        <v>4041.4984429987317</v>
      </c>
      <c r="G32" s="114">
        <v>4179.7330208459543</v>
      </c>
      <c r="H32" s="114">
        <v>4241.439727742697</v>
      </c>
      <c r="I32" s="114">
        <v>4412.0650068718242</v>
      </c>
      <c r="J32" s="114">
        <v>4586.8679196867615</v>
      </c>
      <c r="K32" s="114">
        <v>4621.6576708318335</v>
      </c>
      <c r="L32" s="114">
        <v>4727.2598782604209</v>
      </c>
      <c r="M32" s="114">
        <v>4745.3464712088171</v>
      </c>
      <c r="N32" s="114">
        <v>4890.044130745684</v>
      </c>
      <c r="O32" s="114">
        <v>4724.7715122181726</v>
      </c>
      <c r="P32" s="114">
        <v>4708.1722925521872</v>
      </c>
      <c r="Q32" s="114">
        <v>4562.3449565182464</v>
      </c>
      <c r="R32" s="114">
        <v>4412.7443996224665</v>
      </c>
      <c r="S32" s="114">
        <v>4361.7777351058849</v>
      </c>
      <c r="T32" s="114">
        <v>4351.1850759299168</v>
      </c>
      <c r="U32" s="114">
        <v>4239.5954648785291</v>
      </c>
      <c r="V32" s="114">
        <v>4314.4787466650714</v>
      </c>
      <c r="W32" s="114">
        <v>4410.9983492875381</v>
      </c>
      <c r="X32" s="114">
        <v>4431.438448802006</v>
      </c>
      <c r="Y32" s="114">
        <v>4371.8774657869481</v>
      </c>
      <c r="Z32" s="114">
        <v>4300.9026126523122</v>
      </c>
      <c r="AA32" s="114">
        <v>3378.0538663553671</v>
      </c>
    </row>
    <row r="33" spans="1:27" ht="15.5" x14ac:dyDescent="0.35">
      <c r="A33" s="27" t="s">
        <v>37</v>
      </c>
      <c r="B33" s="114">
        <v>2023.1616019587584</v>
      </c>
      <c r="C33" s="114">
        <v>2023.1616019587582</v>
      </c>
      <c r="D33" s="114">
        <v>2215.8035437522658</v>
      </c>
      <c r="E33" s="114">
        <v>2306.7275634276466</v>
      </c>
      <c r="F33" s="114">
        <v>2304.5396365316533</v>
      </c>
      <c r="G33" s="114">
        <v>2304.3586168969814</v>
      </c>
      <c r="H33" s="114">
        <v>2291.8268397109418</v>
      </c>
      <c r="I33" s="114">
        <v>2281.5153577406718</v>
      </c>
      <c r="J33" s="114">
        <v>2257.6931126359577</v>
      </c>
      <c r="K33" s="114">
        <v>2234.4388637820016</v>
      </c>
      <c r="L33" s="114">
        <v>2190.6727441504722</v>
      </c>
      <c r="M33" s="114">
        <v>2150.2281586604049</v>
      </c>
      <c r="N33" s="114">
        <v>2108.6849913877768</v>
      </c>
      <c r="O33" s="114">
        <v>1976.7082085223155</v>
      </c>
      <c r="P33" s="114">
        <v>1749.1123497177305</v>
      </c>
      <c r="Q33" s="114">
        <v>1418.3149185364975</v>
      </c>
      <c r="R33" s="114">
        <v>1358.1846944286722</v>
      </c>
      <c r="S33" s="114">
        <v>1265.6427181486142</v>
      </c>
      <c r="T33" s="114">
        <v>1144.7136861147858</v>
      </c>
      <c r="U33" s="114">
        <v>768.13835469078799</v>
      </c>
      <c r="V33" s="114">
        <v>876.45481688129109</v>
      </c>
      <c r="W33" s="114">
        <v>835.52448877831409</v>
      </c>
      <c r="X33" s="114">
        <v>746.95699180974179</v>
      </c>
      <c r="Y33" s="114">
        <v>823.84054034367023</v>
      </c>
      <c r="Z33" s="114">
        <v>813.57145749927918</v>
      </c>
      <c r="AA33" s="114">
        <v>798.97677641936934</v>
      </c>
    </row>
    <row r="34" spans="1:27" ht="15.5" x14ac:dyDescent="0.35">
      <c r="A34" s="136" t="s">
        <v>39</v>
      </c>
      <c r="B34" s="115">
        <v>27901.551160407584</v>
      </c>
      <c r="C34" s="115">
        <v>27885.922142494084</v>
      </c>
      <c r="D34" s="115">
        <v>28647.111555504689</v>
      </c>
      <c r="E34" s="115">
        <v>27898.656134323188</v>
      </c>
      <c r="F34" s="115">
        <v>28417.855847828869</v>
      </c>
      <c r="G34" s="115">
        <v>28116.208259509931</v>
      </c>
      <c r="H34" s="115">
        <v>28444.557185898586</v>
      </c>
      <c r="I34" s="115">
        <v>25994.737556847784</v>
      </c>
      <c r="J34" s="115">
        <v>26168.537933132982</v>
      </c>
      <c r="K34" s="115">
        <v>26008.304484101602</v>
      </c>
      <c r="L34" s="115">
        <v>27189.913048737122</v>
      </c>
      <c r="M34" s="115">
        <v>27344.265226873307</v>
      </c>
      <c r="N34" s="115">
        <v>26116.780574430482</v>
      </c>
      <c r="O34" s="115">
        <v>25674.537246874297</v>
      </c>
      <c r="P34" s="115">
        <v>23891.832471165995</v>
      </c>
      <c r="Q34" s="115">
        <v>24537.063008318815</v>
      </c>
      <c r="R34" s="115">
        <v>23330.850710430575</v>
      </c>
      <c r="S34" s="115">
        <v>23529.453362417175</v>
      </c>
      <c r="T34" s="115">
        <v>23765.304706578729</v>
      </c>
      <c r="U34" s="115">
        <v>23014.134447067929</v>
      </c>
      <c r="V34" s="115">
        <v>23437.569558132473</v>
      </c>
      <c r="W34" s="115">
        <v>23866.079334121274</v>
      </c>
      <c r="X34" s="115">
        <v>23037.644728468971</v>
      </c>
      <c r="Y34" s="115">
        <v>22743.09874283502</v>
      </c>
      <c r="Z34" s="115">
        <v>22193.663427385498</v>
      </c>
      <c r="AA34" s="115">
        <v>21280.23033162747</v>
      </c>
    </row>
  </sheetData>
  <hyperlinks>
    <hyperlink ref="J3" location="Contents!A1" display="back to contents"/>
  </hyperlinks>
  <pageMargins left="0.7" right="0.7" top="0.75" bottom="0.75" header="0.3" footer="0.3"/>
  <pageSetup paperSize="9" scale="78" orientation="landscape" r:id="rId1"/>
  <tableParts count="2">
    <tablePart r:id="rId2"/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opLeftCell="A19" zoomScaleNormal="100" workbookViewId="0">
      <selection activeCell="H5" sqref="H5"/>
    </sheetView>
  </sheetViews>
  <sheetFormatPr defaultColWidth="8.7265625" defaultRowHeight="14.5" x14ac:dyDescent="0.35"/>
  <cols>
    <col min="1" max="1" width="30.1796875" style="39" customWidth="1"/>
    <col min="2" max="2" width="12.81640625" style="39" customWidth="1"/>
    <col min="3" max="3" width="13.81640625" style="39" customWidth="1"/>
    <col min="4" max="4" width="15.7265625" style="39" customWidth="1"/>
    <col min="5" max="6" width="14.81640625" style="39" customWidth="1"/>
    <col min="7" max="7" width="15.453125" style="39" customWidth="1"/>
    <col min="8" max="8" width="17.26953125" style="39" bestFit="1" customWidth="1"/>
    <col min="9" max="11" width="8.7265625" style="39"/>
    <col min="12" max="12" width="8.7265625" style="39" customWidth="1"/>
    <col min="13" max="16384" width="8.7265625" style="39"/>
  </cols>
  <sheetData>
    <row r="1" spans="1:9" ht="15.5" x14ac:dyDescent="0.35">
      <c r="A1" s="161" t="s">
        <v>202</v>
      </c>
      <c r="B1" s="27"/>
      <c r="C1" s="27"/>
      <c r="D1" s="27"/>
      <c r="E1" s="27"/>
      <c r="F1" s="27"/>
      <c r="I1" s="72" t="s">
        <v>26</v>
      </c>
    </row>
    <row r="2" spans="1:9" ht="15.5" x14ac:dyDescent="0.35">
      <c r="A2" s="160" t="s">
        <v>159</v>
      </c>
      <c r="B2" s="27"/>
      <c r="C2" s="43"/>
      <c r="D2" s="27"/>
      <c r="E2" s="27"/>
      <c r="F2" s="27"/>
    </row>
    <row r="3" spans="1:9" ht="16.5" x14ac:dyDescent="0.4">
      <c r="A3" s="27"/>
      <c r="B3" s="27"/>
      <c r="C3" s="47"/>
      <c r="D3" s="27"/>
      <c r="E3" s="27"/>
      <c r="G3" s="35" t="s">
        <v>52</v>
      </c>
    </row>
    <row r="4" spans="1:9" ht="65.25" customHeight="1" x14ac:dyDescent="0.35">
      <c r="A4" s="85" t="s">
        <v>144</v>
      </c>
      <c r="B4" s="121" t="s">
        <v>177</v>
      </c>
      <c r="C4" s="121" t="s">
        <v>178</v>
      </c>
      <c r="D4" s="47" t="s">
        <v>179</v>
      </c>
      <c r="E4" s="47" t="s">
        <v>169</v>
      </c>
      <c r="F4" s="47" t="s">
        <v>170</v>
      </c>
      <c r="G4" s="47" t="s">
        <v>180</v>
      </c>
    </row>
    <row r="5" spans="1:9" ht="15.5" x14ac:dyDescent="0.35">
      <c r="A5" s="46" t="s">
        <v>29</v>
      </c>
      <c r="B5" s="40">
        <v>5.2</v>
      </c>
      <c r="C5" s="40">
        <v>5.3</v>
      </c>
      <c r="D5" s="40">
        <v>0.1</v>
      </c>
      <c r="E5" s="40">
        <v>5.6</v>
      </c>
      <c r="F5" s="40">
        <v>5.6</v>
      </c>
      <c r="G5" s="139">
        <v>0</v>
      </c>
      <c r="H5" s="119"/>
    </row>
    <row r="6" spans="1:9" ht="15.5" x14ac:dyDescent="0.35">
      <c r="A6" s="46" t="s">
        <v>30</v>
      </c>
      <c r="B6" s="40">
        <v>3</v>
      </c>
      <c r="C6" s="40">
        <v>3.9</v>
      </c>
      <c r="D6" s="40">
        <v>0.9</v>
      </c>
      <c r="E6" s="40">
        <v>2.2999999999999998</v>
      </c>
      <c r="F6" s="40">
        <v>2.7</v>
      </c>
      <c r="G6" s="139">
        <v>0.4</v>
      </c>
      <c r="H6" s="119"/>
    </row>
    <row r="7" spans="1:9" ht="15.5" x14ac:dyDescent="0.35">
      <c r="A7" s="46" t="s">
        <v>31</v>
      </c>
      <c r="B7" s="40">
        <v>5.3</v>
      </c>
      <c r="C7" s="40">
        <v>5.3</v>
      </c>
      <c r="D7" s="40">
        <v>0</v>
      </c>
      <c r="E7" s="40">
        <v>2.8</v>
      </c>
      <c r="F7" s="40">
        <v>2.8</v>
      </c>
      <c r="G7" s="139">
        <v>0</v>
      </c>
      <c r="H7" s="119"/>
    </row>
    <row r="8" spans="1:9" ht="15.5" x14ac:dyDescent="0.35">
      <c r="A8" s="46" t="s">
        <v>32</v>
      </c>
      <c r="B8" s="40">
        <v>0.8</v>
      </c>
      <c r="C8" s="40">
        <v>0.8</v>
      </c>
      <c r="D8" s="40">
        <v>0</v>
      </c>
      <c r="E8" s="40">
        <v>0.2</v>
      </c>
      <c r="F8" s="40">
        <v>0.2</v>
      </c>
      <c r="G8" s="139">
        <v>0</v>
      </c>
      <c r="H8" s="119"/>
    </row>
    <row r="9" spans="1:9" ht="15.5" x14ac:dyDescent="0.35">
      <c r="A9" s="46" t="s">
        <v>33</v>
      </c>
      <c r="B9" s="40">
        <v>2.2999999999999998</v>
      </c>
      <c r="C9" s="40">
        <v>2.8</v>
      </c>
      <c r="D9" s="40">
        <v>0.5</v>
      </c>
      <c r="E9" s="40">
        <v>2.5</v>
      </c>
      <c r="F9" s="40">
        <v>2.4</v>
      </c>
      <c r="G9" s="139">
        <v>-0.1</v>
      </c>
      <c r="H9" s="119"/>
    </row>
    <row r="10" spans="1:9" ht="15.5" x14ac:dyDescent="0.35">
      <c r="A10" s="46" t="s">
        <v>34</v>
      </c>
      <c r="B10" s="40">
        <v>0.5</v>
      </c>
      <c r="C10" s="40">
        <v>0.4</v>
      </c>
      <c r="D10" s="40">
        <v>-0.1</v>
      </c>
      <c r="E10" s="40">
        <v>0.1</v>
      </c>
      <c r="F10" s="40">
        <v>0.1</v>
      </c>
      <c r="G10" s="139">
        <v>0</v>
      </c>
      <c r="H10" s="119"/>
    </row>
    <row r="11" spans="1:9" ht="15.5" x14ac:dyDescent="0.35">
      <c r="A11" s="46" t="s">
        <v>35</v>
      </c>
      <c r="B11" s="40">
        <v>3.7</v>
      </c>
      <c r="C11" s="40">
        <v>3.7</v>
      </c>
      <c r="D11" s="40">
        <v>0</v>
      </c>
      <c r="E11" s="40">
        <v>2.9</v>
      </c>
      <c r="F11" s="40">
        <v>3</v>
      </c>
      <c r="G11" s="139">
        <v>0.1</v>
      </c>
      <c r="H11" s="119"/>
    </row>
    <row r="12" spans="1:9" ht="15.5" x14ac:dyDescent="0.35">
      <c r="A12" s="46" t="s">
        <v>36</v>
      </c>
      <c r="B12" s="40">
        <v>3.5</v>
      </c>
      <c r="C12" s="40">
        <v>3.4</v>
      </c>
      <c r="D12" s="40">
        <v>0</v>
      </c>
      <c r="E12" s="40">
        <v>4.2</v>
      </c>
      <c r="F12" s="40">
        <v>4.3</v>
      </c>
      <c r="G12" s="139">
        <v>0.1</v>
      </c>
      <c r="H12" s="119"/>
    </row>
    <row r="13" spans="1:9" ht="15.5" x14ac:dyDescent="0.35">
      <c r="A13" s="46" t="s">
        <v>37</v>
      </c>
      <c r="B13" s="40">
        <v>1.8</v>
      </c>
      <c r="C13" s="40">
        <v>1.8</v>
      </c>
      <c r="D13" s="40">
        <v>0</v>
      </c>
      <c r="E13" s="40">
        <v>0.7</v>
      </c>
      <c r="F13" s="40">
        <v>0.7</v>
      </c>
      <c r="G13" s="139">
        <v>0</v>
      </c>
      <c r="H13" s="119"/>
    </row>
    <row r="14" spans="1:9" ht="15.5" x14ac:dyDescent="0.35">
      <c r="A14" s="87" t="s">
        <v>39</v>
      </c>
      <c r="B14" s="131">
        <v>26.1</v>
      </c>
      <c r="C14" s="131">
        <v>27.5</v>
      </c>
      <c r="D14" s="131">
        <v>1.4</v>
      </c>
      <c r="E14" s="131">
        <v>21.4</v>
      </c>
      <c r="F14" s="131">
        <v>21.8</v>
      </c>
      <c r="G14" s="131">
        <v>0.4</v>
      </c>
      <c r="H14" s="119"/>
    </row>
  </sheetData>
  <hyperlinks>
    <hyperlink ref="I1" location="Contents!A1" display="back to contents"/>
  </hyperlinks>
  <pageMargins left="0.7" right="0.7" top="0.75" bottom="0.75" header="0.3" footer="0.3"/>
  <pageSetup paperSize="9" scale="7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19"/>
  <sheetViews>
    <sheetView showGridLines="0" zoomScaleNormal="100" workbookViewId="0">
      <selection activeCell="A19" sqref="A19"/>
    </sheetView>
  </sheetViews>
  <sheetFormatPr defaultColWidth="9.1796875" defaultRowHeight="15.5" x14ac:dyDescent="0.35"/>
  <cols>
    <col min="1" max="1" width="110.26953125" style="2" customWidth="1"/>
    <col min="2" max="2" width="35.54296875" style="2" customWidth="1"/>
    <col min="3" max="16384" width="9.1796875" style="2"/>
  </cols>
  <sheetData>
    <row r="1" spans="1:2" x14ac:dyDescent="0.35">
      <c r="A1" s="3" t="s">
        <v>21</v>
      </c>
      <c r="B1" s="3"/>
    </row>
    <row r="2" spans="1:2" x14ac:dyDescent="0.35">
      <c r="A2" s="3"/>
      <c r="B2" s="3"/>
    </row>
    <row r="3" spans="1:2" ht="24" customHeight="1" x14ac:dyDescent="0.35">
      <c r="A3" s="84" t="s">
        <v>25</v>
      </c>
      <c r="B3" s="84" t="s">
        <v>24</v>
      </c>
    </row>
    <row r="4" spans="1:2" ht="30" customHeight="1" x14ac:dyDescent="0.35">
      <c r="A4" s="69" t="s">
        <v>84</v>
      </c>
      <c r="B4" s="48" t="s">
        <v>60</v>
      </c>
    </row>
    <row r="5" spans="1:2" ht="30" customHeight="1" x14ac:dyDescent="0.4">
      <c r="A5" s="69" t="s">
        <v>198</v>
      </c>
      <c r="B5" s="49" t="s">
        <v>22</v>
      </c>
    </row>
    <row r="6" spans="1:2" ht="30" customHeight="1" x14ac:dyDescent="0.35">
      <c r="A6" s="69" t="s">
        <v>187</v>
      </c>
      <c r="B6" s="49" t="s">
        <v>22</v>
      </c>
    </row>
    <row r="7" spans="1:2" ht="30" customHeight="1" x14ac:dyDescent="0.35">
      <c r="A7" s="69" t="s">
        <v>83</v>
      </c>
      <c r="B7" s="49" t="s">
        <v>59</v>
      </c>
    </row>
    <row r="8" spans="1:2" ht="30" customHeight="1" x14ac:dyDescent="0.35">
      <c r="A8" s="69" t="s">
        <v>82</v>
      </c>
      <c r="B8" s="49" t="s">
        <v>59</v>
      </c>
    </row>
    <row r="9" spans="1:2" ht="30" customHeight="1" x14ac:dyDescent="0.35">
      <c r="A9" s="69" t="s">
        <v>81</v>
      </c>
      <c r="B9" s="49" t="s">
        <v>23</v>
      </c>
    </row>
    <row r="10" spans="1:2" ht="30" customHeight="1" x14ac:dyDescent="0.35">
      <c r="A10" s="69" t="s">
        <v>80</v>
      </c>
      <c r="B10" s="49" t="s">
        <v>22</v>
      </c>
    </row>
    <row r="11" spans="1:2" ht="30" customHeight="1" x14ac:dyDescent="0.35">
      <c r="A11" s="69" t="s">
        <v>79</v>
      </c>
      <c r="B11" s="49" t="s">
        <v>73</v>
      </c>
    </row>
    <row r="12" spans="1:2" ht="30" customHeight="1" x14ac:dyDescent="0.35">
      <c r="A12" s="69" t="s">
        <v>78</v>
      </c>
      <c r="B12" s="41" t="s">
        <v>22</v>
      </c>
    </row>
    <row r="13" spans="1:2" ht="30" customHeight="1" x14ac:dyDescent="0.35">
      <c r="A13" s="69" t="s">
        <v>77</v>
      </c>
      <c r="B13" s="49" t="s">
        <v>74</v>
      </c>
    </row>
    <row r="14" spans="1:2" ht="30" customHeight="1" x14ac:dyDescent="0.35">
      <c r="A14" s="69" t="s">
        <v>75</v>
      </c>
      <c r="B14" s="49" t="s">
        <v>22</v>
      </c>
    </row>
    <row r="15" spans="1:2" ht="30" customHeight="1" x14ac:dyDescent="0.35">
      <c r="A15" s="69" t="s">
        <v>76</v>
      </c>
      <c r="B15" s="49" t="s">
        <v>22</v>
      </c>
    </row>
    <row r="16" spans="1:2" s="148" customFormat="1" ht="50" customHeight="1" x14ac:dyDescent="0.35">
      <c r="A16" s="149" t="s">
        <v>188</v>
      </c>
      <c r="B16" s="148" t="s">
        <v>22</v>
      </c>
    </row>
    <row r="17" spans="1:2" s="148" customFormat="1" ht="50" customHeight="1" x14ac:dyDescent="0.35">
      <c r="A17" s="149" t="s">
        <v>189</v>
      </c>
      <c r="B17" s="148" t="s">
        <v>22</v>
      </c>
    </row>
    <row r="18" spans="1:2" s="148" customFormat="1" ht="50" customHeight="1" x14ac:dyDescent="0.35">
      <c r="A18" s="149" t="s">
        <v>190</v>
      </c>
      <c r="B18" s="148" t="s">
        <v>22</v>
      </c>
    </row>
    <row r="19" spans="1:2" ht="30" customHeight="1" x14ac:dyDescent="0.35">
      <c r="A19" s="69" t="s">
        <v>191</v>
      </c>
      <c r="B19" s="2" t="s">
        <v>22</v>
      </c>
    </row>
  </sheetData>
  <hyperlinks>
    <hyperlink ref="A11" location="Figure_5!A1" display="Figure 5: Individual greenhouse gas emissions within sector* (MtCO2e), NI"/>
    <hyperlink ref="A10" location="Table_2!A1" display="Table 2: Greenhouse gas emissions by gas within sector, NI"/>
    <hyperlink ref="A9" location="Figure_4!A1" display="Figure 4: Greenhouse gas emissions by sector, NI"/>
    <hyperlink ref="A4" location="Figure_1!A1" display="Figure 1: Greenhouse gas emissions, NI"/>
    <hyperlink ref="A5" location="Table_1!A4" display="Table 1a: Greenhouse gas emissions by sector (actual change), NI"/>
    <hyperlink ref="A7" location="Figure_2!A1" display="Figure 2: Greenhouse gas emissions by gas type, NI"/>
    <hyperlink ref="A8" location="Figure_3!A1" display="Figure 3: Greenhouse gas emissions by sector, NI"/>
    <hyperlink ref="A12" location="Table_3!A1" display="Table 3: Greenhouse gas emissions - progress against Programme for Government measure, NI"/>
    <hyperlink ref="A13" location="Figure_6!A1" display="Figure 6: Greenhouse gas emissions, % reduction from base year, NI"/>
    <hyperlink ref="A14" location="'Table_4 '!A1" display="Table 4: Greenhouse gas emissions by gas, UK"/>
    <hyperlink ref="A15" location="Table_5!A1" display="Table 5: Greenhouse gas emissions by sector, UK"/>
    <hyperlink ref="A6" location="Table_1!A18" display="Table 1b: Greenhouse gas emissions by sector (% change), NI"/>
    <hyperlink ref="A16" location="Table_6!A1" display="Table 6: Greenhouse gas emissions by gas, using global warming potentials (without feedback) from the Intergovernmental Panel on Climate Change's Fourth and Fifth Assessment Reports (AR), NI"/>
    <hyperlink ref="A17" location="Table_7!A1" display="Table 7a: Greenhouse gas emissions by sector, using global warming potentials (without feedback) from the Intergovernmental Panel on Climate Change's Fourth and Fifth Assessment Reports (AR). NI"/>
    <hyperlink ref="A19" location="Table_8!A1" display="Table 8: Revisions in the 2021 Greenhouse Gas Inventory by sector, NI"/>
    <hyperlink ref="A18" location="Table_7!A18" display="Table 7b: Greenhouse gas emissions by sector, using global warming potentials (without feedback) from the Intergovernmental Panel on Climate Change's Fifth Assessment Report (AR5), NI"/>
  </hyperlinks>
  <pageMargins left="0.78740157480314965" right="0.78740157480314965" top="0.78740157480314965" bottom="0.78740157480314965" header="0.39370078740157483" footer="0.39370078740157483"/>
  <pageSetup paperSize="9" scale="94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81"/>
  <sheetViews>
    <sheetView showGridLines="0" zoomScale="80" zoomScaleNormal="80" workbookViewId="0">
      <selection activeCell="A2" sqref="A2"/>
    </sheetView>
  </sheetViews>
  <sheetFormatPr defaultColWidth="9.1796875" defaultRowHeight="15.5" x14ac:dyDescent="0.35"/>
  <cols>
    <col min="1" max="1" width="22.81640625" style="2" bestFit="1" customWidth="1"/>
    <col min="2" max="2" width="13.1796875" style="2" customWidth="1"/>
    <col min="3" max="6" width="12.1796875" style="2" customWidth="1"/>
    <col min="7" max="7" width="9.1796875" style="2"/>
    <col min="8" max="9" width="12.1796875" style="2" customWidth="1"/>
    <col min="10" max="16384" width="9.1796875" style="2"/>
  </cols>
  <sheetData>
    <row r="1" spans="1:17" x14ac:dyDescent="0.35">
      <c r="A1" s="3" t="s">
        <v>68</v>
      </c>
      <c r="O1" s="70"/>
      <c r="P1" s="71" t="s">
        <v>26</v>
      </c>
      <c r="Q1" s="21"/>
    </row>
    <row r="2" spans="1:17" ht="16" thickBot="1" x14ac:dyDescent="0.4">
      <c r="A2" s="155" t="s">
        <v>184</v>
      </c>
    </row>
    <row r="3" spans="1:17" ht="17" thickTop="1" x14ac:dyDescent="0.4">
      <c r="A3" s="20" t="s">
        <v>136</v>
      </c>
    </row>
    <row r="17" spans="2:27" x14ac:dyDescent="0.3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34" spans="1:36" x14ac:dyDescent="0.35">
      <c r="A34" s="2" t="s">
        <v>55</v>
      </c>
    </row>
    <row r="35" spans="1:36" ht="16.5" x14ac:dyDescent="0.4">
      <c r="A35" s="2" t="s">
        <v>135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6"/>
      <c r="AC35" s="6"/>
      <c r="AE35" s="6"/>
      <c r="AF35" s="6" t="s">
        <v>52</v>
      </c>
    </row>
    <row r="36" spans="1:36" x14ac:dyDescent="0.35">
      <c r="A36" s="143" t="s">
        <v>38</v>
      </c>
      <c r="B36" s="80" t="s">
        <v>109</v>
      </c>
      <c r="C36" s="82" t="s">
        <v>112</v>
      </c>
      <c r="D36" s="110" t="s">
        <v>137</v>
      </c>
      <c r="E36" s="110" t="s">
        <v>138</v>
      </c>
      <c r="F36" s="110" t="s">
        <v>139</v>
      </c>
      <c r="G36" s="110" t="s">
        <v>140</v>
      </c>
      <c r="H36" s="82" t="s">
        <v>113</v>
      </c>
      <c r="I36" s="110" t="s">
        <v>141</v>
      </c>
      <c r="J36" s="110" t="s">
        <v>142</v>
      </c>
      <c r="K36" s="82" t="s">
        <v>114</v>
      </c>
      <c r="L36" s="82" t="s">
        <v>115</v>
      </c>
      <c r="M36" s="82" t="s">
        <v>116</v>
      </c>
      <c r="N36" s="82" t="s">
        <v>117</v>
      </c>
      <c r="O36" s="82" t="s">
        <v>118</v>
      </c>
      <c r="P36" s="82" t="s">
        <v>119</v>
      </c>
      <c r="Q36" s="82" t="s">
        <v>120</v>
      </c>
      <c r="R36" s="82" t="s">
        <v>121</v>
      </c>
      <c r="S36" s="82" t="s">
        <v>122</v>
      </c>
      <c r="T36" s="82" t="s">
        <v>123</v>
      </c>
      <c r="U36" s="82" t="s">
        <v>124</v>
      </c>
      <c r="V36" s="82" t="s">
        <v>125</v>
      </c>
      <c r="W36" s="82" t="s">
        <v>126</v>
      </c>
      <c r="X36" s="82" t="s">
        <v>127</v>
      </c>
      <c r="Y36" s="82" t="s">
        <v>128</v>
      </c>
      <c r="Z36" s="82" t="s">
        <v>129</v>
      </c>
      <c r="AA36" s="82" t="s">
        <v>130</v>
      </c>
      <c r="AB36" s="82" t="s">
        <v>131</v>
      </c>
      <c r="AC36" s="82" t="s">
        <v>132</v>
      </c>
      <c r="AD36" s="82" t="s">
        <v>133</v>
      </c>
      <c r="AE36" s="82" t="s">
        <v>134</v>
      </c>
      <c r="AF36" s="82" t="s">
        <v>110</v>
      </c>
      <c r="AG36" s="82" t="s">
        <v>111</v>
      </c>
    </row>
    <row r="37" spans="1:36" x14ac:dyDescent="0.35">
      <c r="A37" s="140" t="s">
        <v>29</v>
      </c>
      <c r="B37" s="12">
        <v>5.2639135250411835</v>
      </c>
      <c r="C37" s="10">
        <f>C51/1000</f>
        <v>5.263913525041179</v>
      </c>
      <c r="D37" s="10"/>
      <c r="E37" s="10"/>
      <c r="F37" s="10"/>
      <c r="G37" s="10"/>
      <c r="H37" s="10">
        <f t="shared" ref="H37:H46" si="0">H51/1000</f>
        <v>5.7322959386321299</v>
      </c>
      <c r="I37" s="10"/>
      <c r="J37" s="10"/>
      <c r="K37" s="10">
        <f t="shared" ref="K37:AG37" si="1">K51/1000</f>
        <v>5.8471039360924291</v>
      </c>
      <c r="L37" s="10">
        <f t="shared" si="1"/>
        <v>5.7717508408137892</v>
      </c>
      <c r="M37" s="10">
        <f t="shared" si="1"/>
        <v>5.5545167493558827</v>
      </c>
      <c r="N37" s="10">
        <f t="shared" si="1"/>
        <v>5.5461243614828541</v>
      </c>
      <c r="O37" s="10">
        <f t="shared" si="1"/>
        <v>5.5278552612270726</v>
      </c>
      <c r="P37" s="10">
        <f t="shared" si="1"/>
        <v>5.5916963076634616</v>
      </c>
      <c r="Q37" s="10">
        <f t="shared" si="1"/>
        <v>5.5324412603213213</v>
      </c>
      <c r="R37" s="10">
        <f t="shared" si="1"/>
        <v>5.5779611953870756</v>
      </c>
      <c r="S37" s="10">
        <f t="shared" si="1"/>
        <v>5.4279691570812378</v>
      </c>
      <c r="T37" s="10">
        <f t="shared" si="1"/>
        <v>5.3274443631941075</v>
      </c>
      <c r="U37" s="10">
        <f t="shared" si="1"/>
        <v>5.1731803833718502</v>
      </c>
      <c r="V37" s="10">
        <f t="shared" si="1"/>
        <v>5.1493027574480568</v>
      </c>
      <c r="W37" s="10">
        <f t="shared" si="1"/>
        <v>5.2482720071258866</v>
      </c>
      <c r="X37" s="10">
        <f t="shared" si="1"/>
        <v>5.2668689561052169</v>
      </c>
      <c r="Y37" s="10">
        <f t="shared" si="1"/>
        <v>5.3268558195846429</v>
      </c>
      <c r="Z37" s="10">
        <f t="shared" si="1"/>
        <v>5.3149043742206921</v>
      </c>
      <c r="AA37" s="10">
        <f t="shared" si="1"/>
        <v>5.3704959211331236</v>
      </c>
      <c r="AB37" s="10">
        <f t="shared" si="1"/>
        <v>5.4657701146017512</v>
      </c>
      <c r="AC37" s="10">
        <f t="shared" si="1"/>
        <v>5.5666430281126846</v>
      </c>
      <c r="AD37" s="10">
        <f t="shared" si="1"/>
        <v>5.6391728393951608</v>
      </c>
      <c r="AE37" s="10">
        <f t="shared" si="1"/>
        <v>5.5685841042413644</v>
      </c>
      <c r="AF37" s="10">
        <f t="shared" si="1"/>
        <v>5.5562931649277498</v>
      </c>
      <c r="AG37" s="10">
        <f t="shared" si="1"/>
        <v>5.5672863210544286</v>
      </c>
      <c r="AH37" s="9"/>
    </row>
    <row r="38" spans="1:36" x14ac:dyDescent="0.35">
      <c r="A38" s="140" t="s">
        <v>30</v>
      </c>
      <c r="B38" s="12">
        <v>3.9270571872423647</v>
      </c>
      <c r="C38" s="10">
        <f t="shared" ref="C38:C46" si="2">C52/1000</f>
        <v>3.9221941919829</v>
      </c>
      <c r="D38" s="10"/>
      <c r="E38" s="10"/>
      <c r="F38" s="10"/>
      <c r="G38" s="10"/>
      <c r="H38" s="10">
        <f t="shared" si="0"/>
        <v>3.7352960819048358</v>
      </c>
      <c r="I38" s="10"/>
      <c r="J38" s="10"/>
      <c r="K38" s="10">
        <f t="shared" ref="K38:AG38" si="3">K52/1000</f>
        <v>3.0783719690945777</v>
      </c>
      <c r="L38" s="10">
        <f t="shared" si="3"/>
        <v>3.3546354697566909</v>
      </c>
      <c r="M38" s="10">
        <f t="shared" si="3"/>
        <v>3.4344420077401865</v>
      </c>
      <c r="N38" s="10">
        <f t="shared" si="3"/>
        <v>3.4832958086736108</v>
      </c>
      <c r="O38" s="10">
        <f t="shared" si="3"/>
        <v>2.6843756804272183</v>
      </c>
      <c r="P38" s="10">
        <f t="shared" si="3"/>
        <v>2.8339577408940797</v>
      </c>
      <c r="Q38" s="10">
        <f t="shared" si="3"/>
        <v>2.8622088920324051</v>
      </c>
      <c r="R38" s="10">
        <f t="shared" si="3"/>
        <v>3.4114157436166743</v>
      </c>
      <c r="S38" s="10">
        <f t="shared" si="3"/>
        <v>3.2343277855302834</v>
      </c>
      <c r="T38" s="10">
        <f t="shared" si="3"/>
        <v>3.1767871047182301</v>
      </c>
      <c r="U38" s="10">
        <f t="shared" si="3"/>
        <v>2.9228390172886312</v>
      </c>
      <c r="V38" s="10">
        <f t="shared" si="3"/>
        <v>2.6992943687738209</v>
      </c>
      <c r="W38" s="10">
        <f t="shared" si="3"/>
        <v>3.0661417562554769</v>
      </c>
      <c r="X38" s="10">
        <f t="shared" si="3"/>
        <v>2.8657501816649211</v>
      </c>
      <c r="Y38" s="10">
        <f t="shared" si="3"/>
        <v>2.8268929994489498</v>
      </c>
      <c r="Z38" s="10">
        <f t="shared" si="3"/>
        <v>3.0145579541736427</v>
      </c>
      <c r="AA38" s="10">
        <f t="shared" si="3"/>
        <v>3.2148909637884384</v>
      </c>
      <c r="AB38" s="10">
        <f t="shared" si="3"/>
        <v>3.1813140743356674</v>
      </c>
      <c r="AC38" s="10">
        <f t="shared" si="3"/>
        <v>3.1190701705031687</v>
      </c>
      <c r="AD38" s="10">
        <f t="shared" si="3"/>
        <v>3.0633611516058217</v>
      </c>
      <c r="AE38" s="10">
        <f t="shared" si="3"/>
        <v>3.0649335996087901</v>
      </c>
      <c r="AF38" s="10">
        <f t="shared" si="3"/>
        <v>2.7207046280849592</v>
      </c>
      <c r="AG38" s="10">
        <f t="shared" si="3"/>
        <v>2.7907950499300371</v>
      </c>
      <c r="AH38" s="9"/>
    </row>
    <row r="39" spans="1:36" x14ac:dyDescent="0.35">
      <c r="A39" s="140" t="s">
        <v>31</v>
      </c>
      <c r="B39" s="12">
        <v>5.3090428371895602</v>
      </c>
      <c r="C39" s="10">
        <f t="shared" si="2"/>
        <v>5.3090428371895602</v>
      </c>
      <c r="D39" s="10"/>
      <c r="E39" s="10"/>
      <c r="F39" s="10"/>
      <c r="G39" s="10"/>
      <c r="H39" s="10">
        <f t="shared" si="0"/>
        <v>6.5315320917884208</v>
      </c>
      <c r="I39" s="10"/>
      <c r="J39" s="10"/>
      <c r="K39" s="10">
        <f t="shared" ref="K39:AG39" si="4">K53/1000</f>
        <v>6.1871048499107895</v>
      </c>
      <c r="L39" s="10">
        <f t="shared" si="4"/>
        <v>6.2827331395126844</v>
      </c>
      <c r="M39" s="10">
        <f t="shared" si="4"/>
        <v>6.3370143161214543</v>
      </c>
      <c r="N39" s="10">
        <f t="shared" si="4"/>
        <v>6.6511124289811496</v>
      </c>
      <c r="O39" s="10">
        <f t="shared" si="4"/>
        <v>5.2196760441781924</v>
      </c>
      <c r="P39" s="10">
        <f t="shared" si="4"/>
        <v>5.0275731410029243</v>
      </c>
      <c r="Q39" s="10">
        <f t="shared" si="4"/>
        <v>4.8786209898476596</v>
      </c>
      <c r="R39" s="10">
        <f t="shared" si="4"/>
        <v>5.4014978224296293</v>
      </c>
      <c r="S39" s="10">
        <f t="shared" si="4"/>
        <v>5.7309642292300085</v>
      </c>
      <c r="T39" s="10">
        <f t="shared" si="4"/>
        <v>4.6557527990413856</v>
      </c>
      <c r="U39" s="10">
        <f t="shared" si="4"/>
        <v>4.8416694226770183</v>
      </c>
      <c r="V39" s="10">
        <f t="shared" si="4"/>
        <v>3.687967642421492</v>
      </c>
      <c r="W39" s="10">
        <f t="shared" si="4"/>
        <v>3.9420625764918387</v>
      </c>
      <c r="X39" s="10">
        <f t="shared" si="4"/>
        <v>3.7297810635211803</v>
      </c>
      <c r="Y39" s="10">
        <f t="shared" si="4"/>
        <v>3.8597218520352881</v>
      </c>
      <c r="Z39" s="10">
        <f t="shared" si="4"/>
        <v>4.0595205885935322</v>
      </c>
      <c r="AA39" s="10">
        <f t="shared" si="4"/>
        <v>3.8185563786319068</v>
      </c>
      <c r="AB39" s="10">
        <f t="shared" si="4"/>
        <v>3.8179447019352466</v>
      </c>
      <c r="AC39" s="10">
        <f t="shared" si="4"/>
        <v>4.0114655726892936</v>
      </c>
      <c r="AD39" s="10">
        <f t="shared" si="4"/>
        <v>3.4222448719886605</v>
      </c>
      <c r="AE39" s="10">
        <f t="shared" si="4"/>
        <v>2.9091210259486293</v>
      </c>
      <c r="AF39" s="10">
        <f t="shared" si="4"/>
        <v>2.7769187321937734</v>
      </c>
      <c r="AG39" s="10">
        <f t="shared" si="4"/>
        <v>2.8469297672846299</v>
      </c>
      <c r="AH39" s="9"/>
    </row>
    <row r="40" spans="1:36" x14ac:dyDescent="0.35">
      <c r="A40" s="140" t="s">
        <v>32</v>
      </c>
      <c r="B40" s="12">
        <v>0.75980059203059025</v>
      </c>
      <c r="C40" s="10">
        <f t="shared" si="2"/>
        <v>0.75980059203059036</v>
      </c>
      <c r="D40" s="10"/>
      <c r="E40" s="10"/>
      <c r="F40" s="10"/>
      <c r="G40" s="10"/>
      <c r="H40" s="10">
        <f t="shared" si="0"/>
        <v>0.76480210997667286</v>
      </c>
      <c r="I40" s="10"/>
      <c r="J40" s="10"/>
      <c r="K40" s="10">
        <f t="shared" ref="K40:AG40" si="5">K54/1000</f>
        <v>0.81619271733794985</v>
      </c>
      <c r="L40" s="10">
        <f t="shared" si="5"/>
        <v>0.92386398865248676</v>
      </c>
      <c r="M40" s="10">
        <f t="shared" si="5"/>
        <v>0.6681074742284252</v>
      </c>
      <c r="N40" s="10">
        <f t="shared" si="5"/>
        <v>0.63505628880577969</v>
      </c>
      <c r="O40" s="10">
        <f t="shared" si="5"/>
        <v>0.21306744123757718</v>
      </c>
      <c r="P40" s="10">
        <f t="shared" si="5"/>
        <v>0.22038290153594867</v>
      </c>
      <c r="Q40" s="10">
        <f t="shared" si="5"/>
        <v>0.22462150213463747</v>
      </c>
      <c r="R40" s="10">
        <f t="shared" si="5"/>
        <v>0.43088034653125679</v>
      </c>
      <c r="S40" s="10">
        <f t="shared" si="5"/>
        <v>0.43668631204488095</v>
      </c>
      <c r="T40" s="10">
        <f t="shared" si="5"/>
        <v>0.49282245717886242</v>
      </c>
      <c r="U40" s="10">
        <f t="shared" si="5"/>
        <v>0.40358105488086959</v>
      </c>
      <c r="V40" s="10">
        <f t="shared" si="5"/>
        <v>0.18076905836500917</v>
      </c>
      <c r="W40" s="10">
        <f t="shared" si="5"/>
        <v>0.1731152390484951</v>
      </c>
      <c r="X40" s="10">
        <f t="shared" si="5"/>
        <v>0.16507820139782092</v>
      </c>
      <c r="Y40" s="10">
        <f t="shared" si="5"/>
        <v>0.16407384121802934</v>
      </c>
      <c r="Z40" s="10">
        <f t="shared" si="5"/>
        <v>0.15048279001975506</v>
      </c>
      <c r="AA40" s="10">
        <f t="shared" si="5"/>
        <v>0.18291896434053506</v>
      </c>
      <c r="AB40" s="10">
        <f t="shared" si="5"/>
        <v>0.2311990307065204</v>
      </c>
      <c r="AC40" s="10">
        <f t="shared" si="5"/>
        <v>0.22540729196132295</v>
      </c>
      <c r="AD40" s="10">
        <f t="shared" si="5"/>
        <v>0.2248930880579437</v>
      </c>
      <c r="AE40" s="10">
        <f t="shared" si="5"/>
        <v>0.23523827682045256</v>
      </c>
      <c r="AF40" s="10">
        <f t="shared" si="5"/>
        <v>0.23118622776840425</v>
      </c>
      <c r="AG40" s="10">
        <f t="shared" si="5"/>
        <v>0.22069951520317155</v>
      </c>
      <c r="AH40" s="9"/>
    </row>
    <row r="41" spans="1:36" x14ac:dyDescent="0.35">
      <c r="A41" s="140" t="s">
        <v>33</v>
      </c>
      <c r="B41" s="12">
        <v>2.8267994596103363</v>
      </c>
      <c r="C41" s="10">
        <f t="shared" si="2"/>
        <v>2.8267994596103372</v>
      </c>
      <c r="D41" s="10"/>
      <c r="E41" s="10"/>
      <c r="F41" s="10"/>
      <c r="G41" s="10"/>
      <c r="H41" s="10">
        <f t="shared" si="0"/>
        <v>2.601315009470202</v>
      </c>
      <c r="I41" s="10"/>
      <c r="J41" s="10"/>
      <c r="K41" s="10">
        <f t="shared" ref="K41:AG41" si="6">K55/1000</f>
        <v>2.4310792834541362</v>
      </c>
      <c r="L41" s="10">
        <f t="shared" si="6"/>
        <v>2.4022536205926674</v>
      </c>
      <c r="M41" s="10">
        <f t="shared" si="6"/>
        <v>2.3684938116918444</v>
      </c>
      <c r="N41" s="10">
        <f t="shared" si="6"/>
        <v>2.3546650957458857</v>
      </c>
      <c r="O41" s="10">
        <f t="shared" si="6"/>
        <v>2.337391970387634</v>
      </c>
      <c r="P41" s="10">
        <f t="shared" si="6"/>
        <v>2.3085053104880036</v>
      </c>
      <c r="Q41" s="10">
        <f t="shared" si="6"/>
        <v>2.3139789688781773</v>
      </c>
      <c r="R41" s="10">
        <f t="shared" si="6"/>
        <v>2.3317750274426228</v>
      </c>
      <c r="S41" s="10">
        <f t="shared" si="6"/>
        <v>2.3447112251390685</v>
      </c>
      <c r="T41" s="10">
        <f t="shared" si="6"/>
        <v>2.3769191551899325</v>
      </c>
      <c r="U41" s="10">
        <f t="shared" si="6"/>
        <v>2.3840470463068679</v>
      </c>
      <c r="V41" s="10">
        <f t="shared" si="6"/>
        <v>2.4494890854520044</v>
      </c>
      <c r="W41" s="10">
        <f t="shared" si="6"/>
        <v>2.4787363594520651</v>
      </c>
      <c r="X41" s="10">
        <f t="shared" si="6"/>
        <v>2.4712158403370679</v>
      </c>
      <c r="Y41" s="10">
        <f t="shared" si="6"/>
        <v>2.6124032536066037</v>
      </c>
      <c r="Z41" s="10">
        <f t="shared" si="6"/>
        <v>2.4280750908039361</v>
      </c>
      <c r="AA41" s="10">
        <f t="shared" si="6"/>
        <v>2.426894359681798</v>
      </c>
      <c r="AB41" s="10">
        <f t="shared" si="6"/>
        <v>2.4243146498590371</v>
      </c>
      <c r="AC41" s="10">
        <f t="shared" si="6"/>
        <v>2.4431034430870002</v>
      </c>
      <c r="AD41" s="10">
        <f t="shared" si="6"/>
        <v>2.4319526855927354</v>
      </c>
      <c r="AE41" s="10">
        <f t="shared" si="6"/>
        <v>2.4204950931937077</v>
      </c>
      <c r="AF41" s="10">
        <f t="shared" si="6"/>
        <v>2.3815695608046674</v>
      </c>
      <c r="AG41" s="10">
        <f t="shared" si="6"/>
        <v>2.3650674960952629</v>
      </c>
      <c r="AH41" s="9"/>
    </row>
    <row r="42" spans="1:36" x14ac:dyDescent="0.35">
      <c r="A42" s="140" t="s">
        <v>34</v>
      </c>
      <c r="B42" s="12">
        <v>0.42915051457886605</v>
      </c>
      <c r="C42" s="10">
        <f t="shared" si="2"/>
        <v>0.42915051457886605</v>
      </c>
      <c r="D42" s="10"/>
      <c r="E42" s="10"/>
      <c r="F42" s="10"/>
      <c r="G42" s="10"/>
      <c r="H42" s="10">
        <f t="shared" si="0"/>
        <v>0.29801771198432447</v>
      </c>
      <c r="I42" s="10"/>
      <c r="J42" s="10"/>
      <c r="K42" s="10">
        <f t="shared" ref="K42:AG42" si="7">K56/1000</f>
        <v>0.20334119694802505</v>
      </c>
      <c r="L42" s="10">
        <f t="shared" si="7"/>
        <v>0.20922537714656914</v>
      </c>
      <c r="M42" s="10">
        <f t="shared" si="7"/>
        <v>0.17337950971354407</v>
      </c>
      <c r="N42" s="10">
        <f t="shared" si="7"/>
        <v>0.17692093579153562</v>
      </c>
      <c r="O42" s="10">
        <f t="shared" si="7"/>
        <v>0.11839395783311647</v>
      </c>
      <c r="P42" s="10">
        <f t="shared" si="7"/>
        <v>0.12376831589495214</v>
      </c>
      <c r="Q42" s="10">
        <f t="shared" si="7"/>
        <v>0.14045349587762429</v>
      </c>
      <c r="R42" s="10">
        <f t="shared" si="7"/>
        <v>0.22509525721055959</v>
      </c>
      <c r="S42" s="10">
        <f t="shared" si="7"/>
        <v>0.20420550547854788</v>
      </c>
      <c r="T42" s="10">
        <f t="shared" si="7"/>
        <v>0.20671023323140994</v>
      </c>
      <c r="U42" s="10">
        <f t="shared" si="7"/>
        <v>0.20620397271884</v>
      </c>
      <c r="V42" s="10">
        <f t="shared" si="7"/>
        <v>0.20712048737444902</v>
      </c>
      <c r="W42" s="10">
        <f t="shared" si="7"/>
        <v>0.20516808304645401</v>
      </c>
      <c r="X42" s="10">
        <f t="shared" si="7"/>
        <v>0.19841786872745845</v>
      </c>
      <c r="Y42" s="10">
        <f t="shared" si="7"/>
        <v>0.1971771197035066</v>
      </c>
      <c r="Z42" s="10">
        <f t="shared" si="7"/>
        <v>0.20068346513018553</v>
      </c>
      <c r="AA42" s="10">
        <f t="shared" si="7"/>
        <v>0.18240566940061376</v>
      </c>
      <c r="AB42" s="10">
        <f t="shared" si="7"/>
        <v>0.18238854054286227</v>
      </c>
      <c r="AC42" s="10">
        <f t="shared" si="7"/>
        <v>0.13641535882910913</v>
      </c>
      <c r="AD42" s="10">
        <f t="shared" si="7"/>
        <v>0.13990247749133766</v>
      </c>
      <c r="AE42" s="10">
        <f t="shared" si="7"/>
        <v>0.14724145256772153</v>
      </c>
      <c r="AF42" s="10">
        <f t="shared" si="7"/>
        <v>0.14386856836973802</v>
      </c>
      <c r="AG42" s="10">
        <f t="shared" si="7"/>
        <v>0.14058936032076741</v>
      </c>
      <c r="AH42" s="9"/>
      <c r="AJ42" s="64"/>
    </row>
    <row r="43" spans="1:36" x14ac:dyDescent="0.35">
      <c r="A43" s="140" t="s">
        <v>35</v>
      </c>
      <c r="B43" s="12">
        <v>3.6845515189119564</v>
      </c>
      <c r="C43" s="10">
        <f t="shared" si="2"/>
        <v>3.6719007660684211</v>
      </c>
      <c r="D43" s="10"/>
      <c r="E43" s="10"/>
      <c r="F43" s="10"/>
      <c r="G43" s="10"/>
      <c r="H43" s="10">
        <f t="shared" si="0"/>
        <v>2.8762353431008516</v>
      </c>
      <c r="I43" s="10"/>
      <c r="J43" s="10"/>
      <c r="K43" s="10">
        <f t="shared" ref="K43:AG43" si="8">K57/1000</f>
        <v>2.8886243273327263</v>
      </c>
      <c r="L43" s="10">
        <f t="shared" si="8"/>
        <v>2.9098683361834268</v>
      </c>
      <c r="M43" s="10">
        <f t="shared" si="8"/>
        <v>2.8734245378436389</v>
      </c>
      <c r="N43" s="10">
        <f t="shared" si="8"/>
        <v>2.83255793088213</v>
      </c>
      <c r="O43" s="10">
        <f t="shared" si="8"/>
        <v>2.9221112394432294</v>
      </c>
      <c r="P43" s="10">
        <f t="shared" si="8"/>
        <v>2.9444050931183123</v>
      </c>
      <c r="Q43" s="10">
        <f t="shared" si="8"/>
        <v>2.9229719942637695</v>
      </c>
      <c r="R43" s="10">
        <f t="shared" si="8"/>
        <v>2.6007832741684749</v>
      </c>
      <c r="S43" s="10">
        <f t="shared" si="8"/>
        <v>2.7802702798630388</v>
      </c>
      <c r="T43" s="10">
        <f t="shared" si="8"/>
        <v>2.5880662724689905</v>
      </c>
      <c r="U43" s="10">
        <f t="shared" si="8"/>
        <v>2.7514492753299833</v>
      </c>
      <c r="V43" s="10">
        <f t="shared" si="8"/>
        <v>2.7786005859667431</v>
      </c>
      <c r="W43" s="10">
        <f t="shared" si="8"/>
        <v>3.162083279269631</v>
      </c>
      <c r="X43" s="10">
        <f t="shared" si="8"/>
        <v>2.5790002437551398</v>
      </c>
      <c r="Y43" s="10">
        <f t="shared" si="8"/>
        <v>2.6235219960664473</v>
      </c>
      <c r="Z43" s="10">
        <f t="shared" si="8"/>
        <v>2.827540113287915</v>
      </c>
      <c r="AA43" s="10">
        <f t="shared" si="8"/>
        <v>2.522500809164987</v>
      </c>
      <c r="AB43" s="10">
        <f t="shared" si="8"/>
        <v>2.6450176350059005</v>
      </c>
      <c r="AC43" s="10">
        <f t="shared" si="8"/>
        <v>2.8125633007041548</v>
      </c>
      <c r="AD43" s="10">
        <f t="shared" si="8"/>
        <v>2.6344467601093799</v>
      </c>
      <c r="AE43" s="10">
        <f t="shared" si="8"/>
        <v>2.9096327629077945</v>
      </c>
      <c r="AF43" s="10">
        <f t="shared" si="8"/>
        <v>2.9658160407393401</v>
      </c>
      <c r="AG43" s="10">
        <f t="shared" si="8"/>
        <v>2.8662919697766331</v>
      </c>
      <c r="AH43" s="9"/>
    </row>
    <row r="44" spans="1:36" x14ac:dyDescent="0.35">
      <c r="A44" s="140" t="s">
        <v>36</v>
      </c>
      <c r="B44" s="12">
        <v>3.4456232304256749</v>
      </c>
      <c r="C44" s="10">
        <f t="shared" si="2"/>
        <v>3.4456232304256744</v>
      </c>
      <c r="D44" s="10"/>
      <c r="E44" s="10"/>
      <c r="F44" s="10"/>
      <c r="G44" s="10"/>
      <c r="H44" s="10">
        <f t="shared" si="0"/>
        <v>3.6825002524257258</v>
      </c>
      <c r="I44" s="10"/>
      <c r="J44" s="10"/>
      <c r="K44" s="10">
        <f t="shared" ref="K44:AG44" si="9">K58/1000</f>
        <v>3.8939141641692845</v>
      </c>
      <c r="L44" s="10">
        <f t="shared" si="9"/>
        <v>4.0454448743426568</v>
      </c>
      <c r="M44" s="10">
        <f t="shared" si="9"/>
        <v>4.184022136075856</v>
      </c>
      <c r="N44" s="10">
        <f t="shared" si="9"/>
        <v>4.2457803341166223</v>
      </c>
      <c r="O44" s="10">
        <f t="shared" si="9"/>
        <v>4.4165301056041697</v>
      </c>
      <c r="P44" s="10">
        <f t="shared" si="9"/>
        <v>4.5913286693059918</v>
      </c>
      <c r="Q44" s="10">
        <f t="shared" si="9"/>
        <v>4.6261638772683717</v>
      </c>
      <c r="R44" s="10">
        <f t="shared" si="9"/>
        <v>4.731714021250319</v>
      </c>
      <c r="S44" s="10">
        <f t="shared" si="9"/>
        <v>4.7496198796451488</v>
      </c>
      <c r="T44" s="10">
        <f t="shared" si="9"/>
        <v>4.8943277739199686</v>
      </c>
      <c r="U44" s="10">
        <f t="shared" si="9"/>
        <v>4.7282201926794887</v>
      </c>
      <c r="V44" s="10">
        <f t="shared" si="9"/>
        <v>4.7117651234027953</v>
      </c>
      <c r="W44" s="10">
        <f t="shared" si="9"/>
        <v>4.5659717132387154</v>
      </c>
      <c r="X44" s="10">
        <f t="shared" si="9"/>
        <v>4.4164044546713033</v>
      </c>
      <c r="Y44" s="10">
        <f t="shared" si="9"/>
        <v>4.3655311577622378</v>
      </c>
      <c r="Z44" s="10">
        <f t="shared" si="9"/>
        <v>4.3550586607713457</v>
      </c>
      <c r="AA44" s="10">
        <f t="shared" si="9"/>
        <v>4.2435204757754663</v>
      </c>
      <c r="AB44" s="10">
        <f t="shared" si="9"/>
        <v>4.3185462788715565</v>
      </c>
      <c r="AC44" s="10">
        <f t="shared" si="9"/>
        <v>4.4152610039366111</v>
      </c>
      <c r="AD44" s="10">
        <f t="shared" si="9"/>
        <v>4.4357975250381525</v>
      </c>
      <c r="AE44" s="10">
        <f t="shared" si="9"/>
        <v>4.3762742910667853</v>
      </c>
      <c r="AF44" s="10">
        <f t="shared" si="9"/>
        <v>4.3052608096754588</v>
      </c>
      <c r="AG44" s="10">
        <f t="shared" si="9"/>
        <v>3.3816566340918421</v>
      </c>
      <c r="AH44" s="9"/>
    </row>
    <row r="45" spans="1:36" x14ac:dyDescent="0.35">
      <c r="A45" s="140" t="s">
        <v>37</v>
      </c>
      <c r="B45" s="12">
        <v>1.812480055328247</v>
      </c>
      <c r="C45" s="10">
        <f t="shared" si="2"/>
        <v>1.8124800553282472</v>
      </c>
      <c r="D45" s="10"/>
      <c r="E45" s="10"/>
      <c r="F45" s="10"/>
      <c r="G45" s="10"/>
      <c r="H45" s="10">
        <f t="shared" si="0"/>
        <v>1.9850223030195671</v>
      </c>
      <c r="I45" s="10"/>
      <c r="J45" s="10"/>
      <c r="K45" s="10">
        <f t="shared" ref="K45:AG45" si="10">K59/1000</f>
        <v>2.0667608044807522</v>
      </c>
      <c r="L45" s="10">
        <f t="shared" si="10"/>
        <v>2.0648250583978389</v>
      </c>
      <c r="M45" s="10">
        <f t="shared" si="10"/>
        <v>2.0649824934855499</v>
      </c>
      <c r="N45" s="10">
        <f t="shared" si="10"/>
        <v>2.053682864533326</v>
      </c>
      <c r="O45" s="10">
        <f t="shared" si="10"/>
        <v>2.0446560378321923</v>
      </c>
      <c r="P45" s="10">
        <f t="shared" si="10"/>
        <v>2.023342428643097</v>
      </c>
      <c r="Q45" s="10">
        <f t="shared" si="10"/>
        <v>2.0025103959460084</v>
      </c>
      <c r="R45" s="10">
        <f t="shared" si="10"/>
        <v>1.9635848331355255</v>
      </c>
      <c r="S45" s="10">
        <f t="shared" si="10"/>
        <v>1.9275299644262147</v>
      </c>
      <c r="T45" s="10">
        <f t="shared" si="10"/>
        <v>1.8907645437404907</v>
      </c>
      <c r="U45" s="10">
        <f t="shared" si="10"/>
        <v>1.7727620654658585</v>
      </c>
      <c r="V45" s="10">
        <f t="shared" si="10"/>
        <v>1.5699619378865008</v>
      </c>
      <c r="W45" s="10">
        <f t="shared" si="10"/>
        <v>1.275142808250965</v>
      </c>
      <c r="X45" s="10">
        <f t="shared" si="10"/>
        <v>1.221732809827982</v>
      </c>
      <c r="Y45" s="10">
        <f t="shared" si="10"/>
        <v>1.1391314656205596</v>
      </c>
      <c r="Z45" s="10">
        <f t="shared" si="10"/>
        <v>1.0312890155285519</v>
      </c>
      <c r="AA45" s="10">
        <f t="shared" si="10"/>
        <v>0.69544004023915718</v>
      </c>
      <c r="AB45" s="10">
        <f t="shared" si="10"/>
        <v>0.79218886029887114</v>
      </c>
      <c r="AC45" s="10">
        <f t="shared" si="10"/>
        <v>0.75575996779821675</v>
      </c>
      <c r="AD45" s="10">
        <f t="shared" si="10"/>
        <v>0.676974900495809</v>
      </c>
      <c r="AE45" s="10">
        <f t="shared" si="10"/>
        <v>0.7454439209155056</v>
      </c>
      <c r="AF45" s="10">
        <f t="shared" si="10"/>
        <v>0.73647559368641724</v>
      </c>
      <c r="AG45" s="10">
        <f t="shared" si="10"/>
        <v>0.72345475614198929</v>
      </c>
      <c r="AH45" s="9"/>
    </row>
    <row r="46" spans="1:36" x14ac:dyDescent="0.35">
      <c r="A46" s="141" t="s">
        <v>39</v>
      </c>
      <c r="B46" s="83">
        <v>27.5</v>
      </c>
      <c r="C46" s="99">
        <f t="shared" si="2"/>
        <v>27.440905172255775</v>
      </c>
      <c r="D46" s="99"/>
      <c r="E46" s="99"/>
      <c r="F46" s="99"/>
      <c r="G46" s="99"/>
      <c r="H46" s="99">
        <f t="shared" si="0"/>
        <v>28.207016842302732</v>
      </c>
      <c r="I46" s="99"/>
      <c r="J46" s="99"/>
      <c r="K46" s="99">
        <f t="shared" ref="K46:AG46" si="11">K60/1000</f>
        <v>27.412493248820674</v>
      </c>
      <c r="L46" s="99">
        <f t="shared" si="11"/>
        <v>27.964600705398809</v>
      </c>
      <c r="M46" s="99">
        <f t="shared" si="11"/>
        <v>27.658383036256382</v>
      </c>
      <c r="N46" s="99">
        <f t="shared" si="11"/>
        <v>27.979196049012891</v>
      </c>
      <c r="O46" s="99">
        <f t="shared" si="11"/>
        <v>25.484057738170403</v>
      </c>
      <c r="P46" s="99">
        <f t="shared" si="11"/>
        <v>25.66495990854677</v>
      </c>
      <c r="Q46" s="99">
        <f t="shared" si="11"/>
        <v>25.503971376569979</v>
      </c>
      <c r="R46" s="99">
        <f t="shared" si="11"/>
        <v>26.674707521172138</v>
      </c>
      <c r="S46" s="99">
        <f t="shared" si="11"/>
        <v>26.836284338438432</v>
      </c>
      <c r="T46" s="99">
        <f t="shared" si="11"/>
        <v>25.609594702683378</v>
      </c>
      <c r="U46" s="99">
        <f t="shared" si="11"/>
        <v>25.183952430719408</v>
      </c>
      <c r="V46" s="99">
        <f t="shared" si="11"/>
        <v>23.434271047090871</v>
      </c>
      <c r="W46" s="99">
        <f t="shared" si="11"/>
        <v>24.116693822179528</v>
      </c>
      <c r="X46" s="99">
        <f t="shared" si="11"/>
        <v>22.914249620008093</v>
      </c>
      <c r="Y46" s="99">
        <f t="shared" si="11"/>
        <v>23.115309505046266</v>
      </c>
      <c r="Z46" s="99">
        <f t="shared" si="11"/>
        <v>23.382112052529557</v>
      </c>
      <c r="AA46" s="99">
        <f t="shared" si="11"/>
        <v>22.657623582156027</v>
      </c>
      <c r="AB46" s="99">
        <f t="shared" si="11"/>
        <v>23.058683886157414</v>
      </c>
      <c r="AC46" s="99">
        <f t="shared" si="11"/>
        <v>23.485689137621559</v>
      </c>
      <c r="AD46" s="99">
        <f t="shared" si="11"/>
        <v>22.668746299775002</v>
      </c>
      <c r="AE46" s="99">
        <f t="shared" si="11"/>
        <v>22.376964527270754</v>
      </c>
      <c r="AF46" s="99">
        <f t="shared" si="11"/>
        <v>21.818093326250509</v>
      </c>
      <c r="AG46" s="99">
        <f t="shared" si="11"/>
        <v>20.902770869898763</v>
      </c>
      <c r="AH46" s="9"/>
    </row>
    <row r="47" spans="1:36" x14ac:dyDescent="0.35">
      <c r="AG47" s="9"/>
    </row>
    <row r="48" spans="1:36" x14ac:dyDescent="0.35">
      <c r="A48" s="2" t="s">
        <v>53</v>
      </c>
    </row>
    <row r="49" spans="1:33" ht="16.5" x14ac:dyDescent="0.4">
      <c r="X49" s="6"/>
      <c r="Z49" s="6"/>
      <c r="AG49" s="6" t="s">
        <v>54</v>
      </c>
    </row>
    <row r="50" spans="1:33" x14ac:dyDescent="0.35">
      <c r="A50" s="80" t="s">
        <v>38</v>
      </c>
      <c r="B50" s="96" t="s">
        <v>109</v>
      </c>
      <c r="C50" s="111" t="s">
        <v>112</v>
      </c>
      <c r="D50" s="110" t="s">
        <v>171</v>
      </c>
      <c r="E50" s="110" t="s">
        <v>172</v>
      </c>
      <c r="F50" s="110" t="s">
        <v>173</v>
      </c>
      <c r="G50" s="110" t="s">
        <v>174</v>
      </c>
      <c r="H50" s="147" t="s">
        <v>113</v>
      </c>
      <c r="I50" s="110" t="s">
        <v>175</v>
      </c>
      <c r="J50" s="110" t="s">
        <v>176</v>
      </c>
      <c r="K50" s="147" t="s">
        <v>114</v>
      </c>
      <c r="L50" s="147" t="s">
        <v>115</v>
      </c>
      <c r="M50" s="147" t="s">
        <v>116</v>
      </c>
      <c r="N50" s="147" t="s">
        <v>117</v>
      </c>
      <c r="O50" s="147" t="s">
        <v>118</v>
      </c>
      <c r="P50" s="147" t="s">
        <v>119</v>
      </c>
      <c r="Q50" s="147" t="s">
        <v>120</v>
      </c>
      <c r="R50" s="147" t="s">
        <v>121</v>
      </c>
      <c r="S50" s="147" t="s">
        <v>122</v>
      </c>
      <c r="T50" s="147" t="s">
        <v>123</v>
      </c>
      <c r="U50" s="147" t="s">
        <v>124</v>
      </c>
      <c r="V50" s="147" t="s">
        <v>125</v>
      </c>
      <c r="W50" s="147" t="s">
        <v>126</v>
      </c>
      <c r="X50" s="147" t="s">
        <v>127</v>
      </c>
      <c r="Y50" s="147" t="s">
        <v>128</v>
      </c>
      <c r="Z50" s="142" t="s">
        <v>129</v>
      </c>
      <c r="AA50" s="142" t="s">
        <v>130</v>
      </c>
      <c r="AB50" s="142" t="s">
        <v>131</v>
      </c>
      <c r="AC50" s="142" t="s">
        <v>132</v>
      </c>
      <c r="AD50" s="142" t="s">
        <v>133</v>
      </c>
      <c r="AE50" s="142" t="s">
        <v>134</v>
      </c>
      <c r="AF50" s="142" t="s">
        <v>110</v>
      </c>
      <c r="AG50" s="142" t="s">
        <v>111</v>
      </c>
    </row>
    <row r="51" spans="1:33" x14ac:dyDescent="0.35">
      <c r="A51" s="2" t="s">
        <v>29</v>
      </c>
      <c r="B51" s="59">
        <v>5263.9135250411837</v>
      </c>
      <c r="C51" s="59">
        <v>5263.9135250411791</v>
      </c>
      <c r="D51" s="10"/>
      <c r="E51" s="10"/>
      <c r="F51" s="10"/>
      <c r="G51" s="10"/>
      <c r="H51" s="145">
        <v>5732.2959386321299</v>
      </c>
      <c r="I51" s="10"/>
      <c r="J51" s="10"/>
      <c r="K51" s="145">
        <v>5847.1039360924287</v>
      </c>
      <c r="L51" s="145">
        <v>5771.7508408137892</v>
      </c>
      <c r="M51" s="145">
        <v>5554.5167493558829</v>
      </c>
      <c r="N51" s="145">
        <v>5546.1243614828545</v>
      </c>
      <c r="O51" s="145">
        <v>5527.8552612270723</v>
      </c>
      <c r="P51" s="145">
        <v>5591.696307663462</v>
      </c>
      <c r="Q51" s="145">
        <v>5532.4412603213214</v>
      </c>
      <c r="R51" s="145">
        <v>5577.9611953870753</v>
      </c>
      <c r="S51" s="145">
        <v>5427.9691570812374</v>
      </c>
      <c r="T51" s="145">
        <v>5327.4443631941076</v>
      </c>
      <c r="U51" s="145">
        <v>5173.1803833718504</v>
      </c>
      <c r="V51" s="145">
        <v>5149.3027574480566</v>
      </c>
      <c r="W51" s="145">
        <v>5248.2720071258864</v>
      </c>
      <c r="X51" s="145">
        <v>5266.868956105217</v>
      </c>
      <c r="Y51" s="145">
        <v>5326.8558195846426</v>
      </c>
      <c r="Z51" s="145">
        <v>5314.9043742206923</v>
      </c>
      <c r="AA51" s="145">
        <v>5370.4959211331234</v>
      </c>
      <c r="AB51" s="145">
        <v>5465.7701146017516</v>
      </c>
      <c r="AC51" s="145">
        <v>5566.643028112685</v>
      </c>
      <c r="AD51" s="145">
        <v>5639.1728393951607</v>
      </c>
      <c r="AE51" s="145">
        <v>5568.584104241364</v>
      </c>
      <c r="AF51" s="145">
        <v>5556.2931649277498</v>
      </c>
      <c r="AG51" s="145">
        <v>5567.2863210544283</v>
      </c>
    </row>
    <row r="52" spans="1:33" x14ac:dyDescent="0.35">
      <c r="A52" s="2" t="s">
        <v>30</v>
      </c>
      <c r="B52" s="59">
        <v>3927.0571872423648</v>
      </c>
      <c r="C52" s="59">
        <v>3922.1941919829001</v>
      </c>
      <c r="D52" s="10"/>
      <c r="E52" s="10"/>
      <c r="F52" s="10"/>
      <c r="G52" s="10"/>
      <c r="H52" s="145">
        <v>3735.2960819048358</v>
      </c>
      <c r="I52" s="10"/>
      <c r="J52" s="10"/>
      <c r="K52" s="145">
        <v>3078.3719690945777</v>
      </c>
      <c r="L52" s="145">
        <v>3354.6354697566908</v>
      </c>
      <c r="M52" s="145">
        <v>3434.4420077401865</v>
      </c>
      <c r="N52" s="145">
        <v>3483.2958086736107</v>
      </c>
      <c r="O52" s="145">
        <v>2684.3756804272184</v>
      </c>
      <c r="P52" s="145">
        <v>2833.9577408940795</v>
      </c>
      <c r="Q52" s="145">
        <v>2862.2088920324049</v>
      </c>
      <c r="R52" s="145">
        <v>3411.4157436166743</v>
      </c>
      <c r="S52" s="145">
        <v>3234.3277855302836</v>
      </c>
      <c r="T52" s="145">
        <v>3176.7871047182302</v>
      </c>
      <c r="U52" s="145">
        <v>2922.8390172886311</v>
      </c>
      <c r="V52" s="145">
        <v>2699.2943687738207</v>
      </c>
      <c r="W52" s="145">
        <v>3066.141756255477</v>
      </c>
      <c r="X52" s="145">
        <v>2865.750181664921</v>
      </c>
      <c r="Y52" s="145">
        <v>2826.8929994489499</v>
      </c>
      <c r="Z52" s="145">
        <v>3014.5579541736429</v>
      </c>
      <c r="AA52" s="145">
        <v>3214.8909637884385</v>
      </c>
      <c r="AB52" s="145">
        <v>3181.3140743356676</v>
      </c>
      <c r="AC52" s="145">
        <v>3119.0701705031688</v>
      </c>
      <c r="AD52" s="145">
        <v>3063.3611516058218</v>
      </c>
      <c r="AE52" s="145">
        <v>3064.9335996087902</v>
      </c>
      <c r="AF52" s="145">
        <v>2720.704628084959</v>
      </c>
      <c r="AG52" s="145">
        <v>2790.7950499300373</v>
      </c>
    </row>
    <row r="53" spans="1:33" x14ac:dyDescent="0.35">
      <c r="A53" s="2" t="s">
        <v>31</v>
      </c>
      <c r="B53" s="59">
        <v>5309.0428371895605</v>
      </c>
      <c r="C53" s="59">
        <v>5309.0428371895605</v>
      </c>
      <c r="D53" s="10"/>
      <c r="E53" s="10"/>
      <c r="F53" s="10"/>
      <c r="G53" s="10"/>
      <c r="H53" s="145">
        <v>6531.532091788421</v>
      </c>
      <c r="I53" s="10"/>
      <c r="J53" s="10"/>
      <c r="K53" s="145">
        <v>6187.1048499107892</v>
      </c>
      <c r="L53" s="145">
        <v>6282.7331395126848</v>
      </c>
      <c r="M53" s="145">
        <v>6337.0143161214546</v>
      </c>
      <c r="N53" s="145">
        <v>6651.1124289811496</v>
      </c>
      <c r="O53" s="145">
        <v>5219.6760441781926</v>
      </c>
      <c r="P53" s="145">
        <v>5027.5731410029239</v>
      </c>
      <c r="Q53" s="145">
        <v>4878.62098984766</v>
      </c>
      <c r="R53" s="145">
        <v>5401.4978224296292</v>
      </c>
      <c r="S53" s="145">
        <v>5730.9642292300086</v>
      </c>
      <c r="T53" s="145">
        <v>4655.7527990413855</v>
      </c>
      <c r="U53" s="145">
        <v>4841.6694226770187</v>
      </c>
      <c r="V53" s="145">
        <v>3687.9676424214922</v>
      </c>
      <c r="W53" s="145">
        <v>3942.0625764918386</v>
      </c>
      <c r="X53" s="145">
        <v>3729.7810635211804</v>
      </c>
      <c r="Y53" s="145">
        <v>3859.7218520352881</v>
      </c>
      <c r="Z53" s="145">
        <v>4059.5205885935325</v>
      </c>
      <c r="AA53" s="145">
        <v>3818.5563786319067</v>
      </c>
      <c r="AB53" s="145">
        <v>3817.9447019352465</v>
      </c>
      <c r="AC53" s="145">
        <v>4011.4655726892934</v>
      </c>
      <c r="AD53" s="145">
        <v>3422.2448719886606</v>
      </c>
      <c r="AE53" s="145">
        <v>2909.1210259486293</v>
      </c>
      <c r="AF53" s="145">
        <v>2776.9187321937734</v>
      </c>
      <c r="AG53" s="145">
        <v>2846.9297672846301</v>
      </c>
    </row>
    <row r="54" spans="1:33" x14ac:dyDescent="0.35">
      <c r="A54" s="2" t="s">
        <v>32</v>
      </c>
      <c r="B54" s="59">
        <v>759.80059203059022</v>
      </c>
      <c r="C54" s="59">
        <v>759.80059203059034</v>
      </c>
      <c r="D54" s="10"/>
      <c r="E54" s="10"/>
      <c r="F54" s="10"/>
      <c r="G54" s="10"/>
      <c r="H54" s="145">
        <v>764.80210997667291</v>
      </c>
      <c r="I54" s="10"/>
      <c r="J54" s="10"/>
      <c r="K54" s="145">
        <v>816.19271733794983</v>
      </c>
      <c r="L54" s="145">
        <v>923.8639886524868</v>
      </c>
      <c r="M54" s="145">
        <v>668.10747422842519</v>
      </c>
      <c r="N54" s="145">
        <v>635.05628880577967</v>
      </c>
      <c r="O54" s="145">
        <v>213.06744123757719</v>
      </c>
      <c r="P54" s="145">
        <v>220.38290153594866</v>
      </c>
      <c r="Q54" s="145">
        <v>224.62150213463747</v>
      </c>
      <c r="R54" s="145">
        <v>430.88034653125681</v>
      </c>
      <c r="S54" s="145">
        <v>436.68631204488094</v>
      </c>
      <c r="T54" s="145">
        <v>492.82245717886241</v>
      </c>
      <c r="U54" s="145">
        <v>403.5810548808696</v>
      </c>
      <c r="V54" s="145">
        <v>180.76905836500916</v>
      </c>
      <c r="W54" s="145">
        <v>173.11523904849511</v>
      </c>
      <c r="X54" s="145">
        <v>165.07820139782092</v>
      </c>
      <c r="Y54" s="145">
        <v>164.07384121802934</v>
      </c>
      <c r="Z54" s="145">
        <v>150.48279001975507</v>
      </c>
      <c r="AA54" s="145">
        <v>182.91896434053507</v>
      </c>
      <c r="AB54" s="145">
        <v>231.1990307065204</v>
      </c>
      <c r="AC54" s="145">
        <v>225.40729196132295</v>
      </c>
      <c r="AD54" s="145">
        <v>224.89308805794369</v>
      </c>
      <c r="AE54" s="145">
        <v>235.23827682045257</v>
      </c>
      <c r="AF54" s="145">
        <v>231.18622776840425</v>
      </c>
      <c r="AG54" s="145">
        <v>220.69951520317156</v>
      </c>
    </row>
    <row r="55" spans="1:33" x14ac:dyDescent="0.35">
      <c r="A55" s="2" t="s">
        <v>33</v>
      </c>
      <c r="B55" s="59">
        <v>2826.7994596103363</v>
      </c>
      <c r="C55" s="59">
        <v>2826.7994596103372</v>
      </c>
      <c r="D55" s="10"/>
      <c r="E55" s="10"/>
      <c r="F55" s="10"/>
      <c r="G55" s="10"/>
      <c r="H55" s="145">
        <v>2601.3150094702019</v>
      </c>
      <c r="I55" s="10"/>
      <c r="J55" s="10"/>
      <c r="K55" s="145">
        <v>2431.0792834541362</v>
      </c>
      <c r="L55" s="145">
        <v>2402.2536205926676</v>
      </c>
      <c r="M55" s="145">
        <v>2368.4938116918443</v>
      </c>
      <c r="N55" s="145">
        <v>2354.6650957458855</v>
      </c>
      <c r="O55" s="145">
        <v>2337.391970387634</v>
      </c>
      <c r="P55" s="145">
        <v>2308.5053104880035</v>
      </c>
      <c r="Q55" s="145">
        <v>2313.9789688781775</v>
      </c>
      <c r="R55" s="145">
        <v>2331.7750274426226</v>
      </c>
      <c r="S55" s="145">
        <v>2344.7112251390686</v>
      </c>
      <c r="T55" s="145">
        <v>2376.9191551899326</v>
      </c>
      <c r="U55" s="145">
        <v>2384.0470463068677</v>
      </c>
      <c r="V55" s="145">
        <v>2449.4890854520045</v>
      </c>
      <c r="W55" s="145">
        <v>2478.7363594520652</v>
      </c>
      <c r="X55" s="145">
        <v>2471.2158403370677</v>
      </c>
      <c r="Y55" s="145">
        <v>2612.4032536066038</v>
      </c>
      <c r="Z55" s="145">
        <v>2428.0750908039363</v>
      </c>
      <c r="AA55" s="145">
        <v>2426.8943596817981</v>
      </c>
      <c r="AB55" s="145">
        <v>2424.3146498590372</v>
      </c>
      <c r="AC55" s="145">
        <v>2443.1034430870004</v>
      </c>
      <c r="AD55" s="145">
        <v>2431.9526855927352</v>
      </c>
      <c r="AE55" s="145">
        <v>2420.4950931937078</v>
      </c>
      <c r="AF55" s="145">
        <v>2381.5695608046676</v>
      </c>
      <c r="AG55" s="145">
        <v>2365.0674960952629</v>
      </c>
    </row>
    <row r="56" spans="1:33" x14ac:dyDescent="0.35">
      <c r="A56" s="2" t="s">
        <v>34</v>
      </c>
      <c r="B56" s="59">
        <v>429.15051457886602</v>
      </c>
      <c r="C56" s="59">
        <v>429.15051457886602</v>
      </c>
      <c r="D56" s="10"/>
      <c r="E56" s="10"/>
      <c r="F56" s="10"/>
      <c r="G56" s="10"/>
      <c r="H56" s="145">
        <v>298.01771198432448</v>
      </c>
      <c r="I56" s="10"/>
      <c r="J56" s="10"/>
      <c r="K56" s="145">
        <v>203.34119694802504</v>
      </c>
      <c r="L56" s="145">
        <v>209.22537714656914</v>
      </c>
      <c r="M56" s="145">
        <v>173.37950971354408</v>
      </c>
      <c r="N56" s="145">
        <v>176.92093579153561</v>
      </c>
      <c r="O56" s="145">
        <v>118.39395783311647</v>
      </c>
      <c r="P56" s="145">
        <v>123.76831589495214</v>
      </c>
      <c r="Q56" s="145">
        <v>140.45349587762428</v>
      </c>
      <c r="R56" s="145">
        <v>225.09525721055959</v>
      </c>
      <c r="S56" s="145">
        <v>204.20550547854788</v>
      </c>
      <c r="T56" s="145">
        <v>206.71023323140994</v>
      </c>
      <c r="U56" s="145">
        <v>206.20397271883999</v>
      </c>
      <c r="V56" s="145">
        <v>207.12048737444903</v>
      </c>
      <c r="W56" s="145">
        <v>205.168083046454</v>
      </c>
      <c r="X56" s="145">
        <v>198.41786872745845</v>
      </c>
      <c r="Y56" s="145">
        <v>197.17711970350661</v>
      </c>
      <c r="Z56" s="145">
        <v>200.68346513018554</v>
      </c>
      <c r="AA56" s="145">
        <v>182.40566940061376</v>
      </c>
      <c r="AB56" s="145">
        <v>182.38854054286227</v>
      </c>
      <c r="AC56" s="145">
        <v>136.41535882910912</v>
      </c>
      <c r="AD56" s="145">
        <v>139.90247749133766</v>
      </c>
      <c r="AE56" s="145">
        <v>147.24145256772152</v>
      </c>
      <c r="AF56" s="145">
        <v>143.86856836973803</v>
      </c>
      <c r="AG56" s="145">
        <v>140.58936032076741</v>
      </c>
    </row>
    <row r="57" spans="1:33" x14ac:dyDescent="0.35">
      <c r="A57" s="2" t="s">
        <v>35</v>
      </c>
      <c r="B57" s="59">
        <v>3684.5515189119565</v>
      </c>
      <c r="C57" s="59">
        <v>3671.900766068421</v>
      </c>
      <c r="D57" s="10"/>
      <c r="E57" s="10"/>
      <c r="F57" s="10"/>
      <c r="G57" s="10"/>
      <c r="H57" s="145">
        <v>2876.2353431008514</v>
      </c>
      <c r="I57" s="10"/>
      <c r="J57" s="10"/>
      <c r="K57" s="145">
        <v>2888.6243273327264</v>
      </c>
      <c r="L57" s="145">
        <v>2909.8683361834269</v>
      </c>
      <c r="M57" s="145">
        <v>2873.424537843639</v>
      </c>
      <c r="N57" s="145">
        <v>2832.5579308821302</v>
      </c>
      <c r="O57" s="145">
        <v>2922.1112394432294</v>
      </c>
      <c r="P57" s="145">
        <v>2944.4050931183124</v>
      </c>
      <c r="Q57" s="145">
        <v>2922.9719942637694</v>
      </c>
      <c r="R57" s="145">
        <v>2600.7832741684747</v>
      </c>
      <c r="S57" s="145">
        <v>2780.2702798630389</v>
      </c>
      <c r="T57" s="145">
        <v>2588.0662724689905</v>
      </c>
      <c r="U57" s="145">
        <v>2751.4492753299833</v>
      </c>
      <c r="V57" s="145">
        <v>2778.600585966743</v>
      </c>
      <c r="W57" s="145">
        <v>3162.083279269631</v>
      </c>
      <c r="X57" s="145">
        <v>2579.0002437551398</v>
      </c>
      <c r="Y57" s="145">
        <v>2623.5219960664472</v>
      </c>
      <c r="Z57" s="145">
        <v>2827.5401132879151</v>
      </c>
      <c r="AA57" s="145">
        <v>2522.500809164987</v>
      </c>
      <c r="AB57" s="145">
        <v>2645.0176350059005</v>
      </c>
      <c r="AC57" s="145">
        <v>2812.5633007041547</v>
      </c>
      <c r="AD57" s="145">
        <v>2634.4467601093797</v>
      </c>
      <c r="AE57" s="145">
        <v>2909.6327629077946</v>
      </c>
      <c r="AF57" s="145">
        <v>2965.8160407393402</v>
      </c>
      <c r="AG57" s="145">
        <v>2866.2919697766333</v>
      </c>
    </row>
    <row r="58" spans="1:33" x14ac:dyDescent="0.35">
      <c r="A58" s="2" t="s">
        <v>36</v>
      </c>
      <c r="B58" s="59">
        <v>3445.623230425675</v>
      </c>
      <c r="C58" s="59">
        <v>3445.6232304256746</v>
      </c>
      <c r="D58" s="10"/>
      <c r="E58" s="10"/>
      <c r="F58" s="10"/>
      <c r="G58" s="10"/>
      <c r="H58" s="145">
        <v>3682.5002524257256</v>
      </c>
      <c r="I58" s="10"/>
      <c r="J58" s="10"/>
      <c r="K58" s="145">
        <v>3893.9141641692845</v>
      </c>
      <c r="L58" s="145">
        <v>4045.4448743426565</v>
      </c>
      <c r="M58" s="145">
        <v>4184.022136075856</v>
      </c>
      <c r="N58" s="145">
        <v>4245.7803341166218</v>
      </c>
      <c r="O58" s="145">
        <v>4416.5301056041699</v>
      </c>
      <c r="P58" s="145">
        <v>4591.3286693059918</v>
      </c>
      <c r="Q58" s="145">
        <v>4626.1638772683718</v>
      </c>
      <c r="R58" s="145">
        <v>4731.7140212503191</v>
      </c>
      <c r="S58" s="145">
        <v>4749.619879645149</v>
      </c>
      <c r="T58" s="145">
        <v>4894.3277739199684</v>
      </c>
      <c r="U58" s="145">
        <v>4728.2201926794887</v>
      </c>
      <c r="V58" s="145">
        <v>4711.7651234027953</v>
      </c>
      <c r="W58" s="145">
        <v>4565.971713238715</v>
      </c>
      <c r="X58" s="145">
        <v>4416.404454671303</v>
      </c>
      <c r="Y58" s="145">
        <v>4365.5311577622379</v>
      </c>
      <c r="Z58" s="145">
        <v>4355.0586607713458</v>
      </c>
      <c r="AA58" s="145">
        <v>4243.5204757754664</v>
      </c>
      <c r="AB58" s="145">
        <v>4318.5462788715568</v>
      </c>
      <c r="AC58" s="145">
        <v>4415.2610039366109</v>
      </c>
      <c r="AD58" s="145">
        <v>4435.7975250381523</v>
      </c>
      <c r="AE58" s="145">
        <v>4376.2742910667857</v>
      </c>
      <c r="AF58" s="145">
        <v>4305.2608096754584</v>
      </c>
      <c r="AG58" s="145">
        <v>3381.6566340918421</v>
      </c>
    </row>
    <row r="59" spans="1:33" x14ac:dyDescent="0.35">
      <c r="A59" s="2" t="s">
        <v>37</v>
      </c>
      <c r="B59" s="59">
        <v>1812.4800553282469</v>
      </c>
      <c r="C59" s="59">
        <v>1812.4800553282471</v>
      </c>
      <c r="D59" s="10"/>
      <c r="E59" s="10"/>
      <c r="F59" s="10"/>
      <c r="G59" s="10"/>
      <c r="H59" s="145">
        <v>1985.0223030195671</v>
      </c>
      <c r="I59" s="10"/>
      <c r="J59" s="10"/>
      <c r="K59" s="145">
        <v>2066.7608044807521</v>
      </c>
      <c r="L59" s="145">
        <v>2064.8250583978388</v>
      </c>
      <c r="M59" s="145">
        <v>2064.9824934855496</v>
      </c>
      <c r="N59" s="145">
        <v>2053.6828645333262</v>
      </c>
      <c r="O59" s="145">
        <v>2044.6560378321922</v>
      </c>
      <c r="P59" s="145">
        <v>2023.3424286430968</v>
      </c>
      <c r="Q59" s="145">
        <v>2002.5103959460087</v>
      </c>
      <c r="R59" s="145">
        <v>1963.5848331355255</v>
      </c>
      <c r="S59" s="145">
        <v>1927.5299644262147</v>
      </c>
      <c r="T59" s="145">
        <v>1890.7645437404908</v>
      </c>
      <c r="U59" s="145">
        <v>1772.7620654658585</v>
      </c>
      <c r="V59" s="145">
        <v>1569.9619378865009</v>
      </c>
      <c r="W59" s="145">
        <v>1275.1428082509651</v>
      </c>
      <c r="X59" s="145">
        <v>1221.732809827982</v>
      </c>
      <c r="Y59" s="145">
        <v>1139.1314656205595</v>
      </c>
      <c r="Z59" s="145">
        <v>1031.289015528552</v>
      </c>
      <c r="AA59" s="145">
        <v>695.44004023915716</v>
      </c>
      <c r="AB59" s="145">
        <v>792.18886029887119</v>
      </c>
      <c r="AC59" s="145">
        <v>755.75996779821673</v>
      </c>
      <c r="AD59" s="145">
        <v>676.97490049580904</v>
      </c>
      <c r="AE59" s="145">
        <v>745.4439209155056</v>
      </c>
      <c r="AF59" s="145">
        <v>736.47559368641726</v>
      </c>
      <c r="AG59" s="145">
        <v>723.45475614198926</v>
      </c>
    </row>
    <row r="60" spans="1:33" x14ac:dyDescent="0.35">
      <c r="A60" s="83" t="s">
        <v>39</v>
      </c>
      <c r="B60" s="102">
        <v>27458.418920358778</v>
      </c>
      <c r="C60" s="102">
        <v>27440.905172255774</v>
      </c>
      <c r="D60" s="99"/>
      <c r="E60" s="99"/>
      <c r="F60" s="99"/>
      <c r="G60" s="99"/>
      <c r="H60" s="146">
        <v>28207.016842302732</v>
      </c>
      <c r="I60" s="99"/>
      <c r="J60" s="99"/>
      <c r="K60" s="146">
        <v>27412.493248820672</v>
      </c>
      <c r="L60" s="146">
        <v>27964.600705398807</v>
      </c>
      <c r="M60" s="146">
        <v>27658.383036256382</v>
      </c>
      <c r="N60" s="146">
        <v>27979.196049012891</v>
      </c>
      <c r="O60" s="146">
        <v>25484.057738170402</v>
      </c>
      <c r="P60" s="146">
        <v>25664.959908546771</v>
      </c>
      <c r="Q60" s="146">
        <v>25503.971376569978</v>
      </c>
      <c r="R60" s="146">
        <v>26674.707521172139</v>
      </c>
      <c r="S60" s="146">
        <v>26836.284338438432</v>
      </c>
      <c r="T60" s="146">
        <v>25609.594702683378</v>
      </c>
      <c r="U60" s="146">
        <v>25183.952430719408</v>
      </c>
      <c r="V60" s="146">
        <v>23434.271047090871</v>
      </c>
      <c r="W60" s="146">
        <v>24116.693822179528</v>
      </c>
      <c r="X60" s="146">
        <v>22914.249620008093</v>
      </c>
      <c r="Y60" s="146">
        <v>23115.309505046265</v>
      </c>
      <c r="Z60" s="146">
        <v>23382.112052529556</v>
      </c>
      <c r="AA60" s="146">
        <v>22657.623582156026</v>
      </c>
      <c r="AB60" s="146">
        <v>23058.683886157414</v>
      </c>
      <c r="AC60" s="146">
        <v>23485.689137621561</v>
      </c>
      <c r="AD60" s="146">
        <v>22668.746299775001</v>
      </c>
      <c r="AE60" s="146">
        <v>22376.964527270753</v>
      </c>
      <c r="AF60" s="146">
        <v>21818.09332625051</v>
      </c>
      <c r="AG60" s="146">
        <v>20902.770869898763</v>
      </c>
    </row>
    <row r="61" spans="1:33" x14ac:dyDescent="0.35">
      <c r="A61" s="49"/>
      <c r="B61" s="150"/>
      <c r="C61" s="150"/>
      <c r="D61" s="151"/>
      <c r="E61" s="151"/>
      <c r="F61" s="151"/>
      <c r="G61" s="151"/>
      <c r="H61" s="152"/>
      <c r="I61" s="151"/>
      <c r="J61" s="151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</row>
    <row r="62" spans="1:33" ht="16" x14ac:dyDescent="0.4">
      <c r="A62" s="2" t="s">
        <v>199</v>
      </c>
      <c r="B62" s="59"/>
      <c r="C62" s="59"/>
      <c r="D62" s="61"/>
      <c r="E62" s="61"/>
      <c r="F62" s="61"/>
      <c r="G62" s="61"/>
      <c r="H62" s="59"/>
      <c r="I62" s="61"/>
      <c r="J62" s="61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</row>
    <row r="64" spans="1:33" x14ac:dyDescent="0.35">
      <c r="A64" s="67" t="s">
        <v>101</v>
      </c>
    </row>
    <row r="65" spans="1:23" x14ac:dyDescent="0.35">
      <c r="A65" s="55"/>
    </row>
    <row r="67" spans="1:23" x14ac:dyDescent="0.35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</row>
    <row r="68" spans="1:23" x14ac:dyDescent="0.35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</row>
    <row r="69" spans="1:23" x14ac:dyDescent="0.35">
      <c r="B69" s="144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</row>
    <row r="70" spans="1:23" x14ac:dyDescent="0.35">
      <c r="B70" s="144"/>
    </row>
    <row r="71" spans="1:23" x14ac:dyDescent="0.35">
      <c r="B71" s="144"/>
    </row>
    <row r="72" spans="1:23" x14ac:dyDescent="0.35">
      <c r="B72" s="144"/>
    </row>
    <row r="73" spans="1:23" x14ac:dyDescent="0.35">
      <c r="B73" s="144"/>
    </row>
    <row r="74" spans="1:23" x14ac:dyDescent="0.35">
      <c r="B74" s="144"/>
    </row>
    <row r="75" spans="1:23" x14ac:dyDescent="0.35">
      <c r="B75" s="144"/>
    </row>
    <row r="76" spans="1:23" x14ac:dyDescent="0.35">
      <c r="B76" s="144"/>
    </row>
    <row r="77" spans="1:23" x14ac:dyDescent="0.35">
      <c r="B77" s="144"/>
    </row>
    <row r="78" spans="1:23" x14ac:dyDescent="0.35">
      <c r="B78" s="144"/>
    </row>
    <row r="79" spans="1:23" x14ac:dyDescent="0.35">
      <c r="B79" s="144"/>
    </row>
    <row r="80" spans="1:23" x14ac:dyDescent="0.35">
      <c r="B80" s="144"/>
    </row>
    <row r="81" spans="2:2" x14ac:dyDescent="0.35">
      <c r="B81" s="144"/>
    </row>
  </sheetData>
  <hyperlinks>
    <hyperlink ref="P1" location="Contents!A1" display="back to contents"/>
    <hyperlink ref="A64" r:id="rId1"/>
  </hyperlinks>
  <pageMargins left="0.25" right="0.25" top="0.75" bottom="0.75" header="0.3" footer="0.3"/>
  <pageSetup paperSize="9" scale="47" orientation="landscape" r:id="rId2"/>
  <drawing r:id="rId3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50"/>
  <sheetViews>
    <sheetView showGridLines="0" zoomScaleNormal="100" workbookViewId="0">
      <selection activeCell="H17" sqref="H17"/>
    </sheetView>
  </sheetViews>
  <sheetFormatPr defaultColWidth="9.1796875" defaultRowHeight="15.5" x14ac:dyDescent="0.35"/>
  <cols>
    <col min="1" max="1" width="22.81640625" style="2" bestFit="1" customWidth="1"/>
    <col min="2" max="4" width="14.26953125" style="2" customWidth="1"/>
    <col min="5" max="5" width="15" style="2" customWidth="1"/>
    <col min="6" max="6" width="15.26953125" style="2" customWidth="1"/>
    <col min="7" max="26" width="14.26953125" style="2" customWidth="1"/>
    <col min="27" max="27" width="14.1796875" style="2" customWidth="1"/>
    <col min="28" max="16384" width="9.1796875" style="2"/>
  </cols>
  <sheetData>
    <row r="1" spans="1:9" ht="17.5" x14ac:dyDescent="0.45">
      <c r="A1" s="5" t="s">
        <v>207</v>
      </c>
      <c r="I1" s="71" t="s">
        <v>26</v>
      </c>
    </row>
    <row r="2" spans="1:9" x14ac:dyDescent="0.35">
      <c r="A2" s="2" t="s">
        <v>105</v>
      </c>
    </row>
    <row r="4" spans="1:9" ht="17" thickBot="1" x14ac:dyDescent="0.45">
      <c r="A4" s="157" t="s">
        <v>208</v>
      </c>
      <c r="F4" s="6" t="s">
        <v>52</v>
      </c>
    </row>
    <row r="5" spans="1:9" ht="31" x14ac:dyDescent="0.35">
      <c r="A5" s="74" t="s">
        <v>38</v>
      </c>
      <c r="B5" s="75" t="s">
        <v>109</v>
      </c>
      <c r="C5" s="75" t="s">
        <v>110</v>
      </c>
      <c r="D5" s="75" t="s">
        <v>111</v>
      </c>
      <c r="E5" s="75" t="s">
        <v>196</v>
      </c>
      <c r="F5" s="75" t="s">
        <v>197</v>
      </c>
    </row>
    <row r="6" spans="1:9" x14ac:dyDescent="0.35">
      <c r="A6" s="7" t="s">
        <v>29</v>
      </c>
      <c r="B6" s="10">
        <f t="shared" ref="B6:B15" si="0">B34/1000</f>
        <v>5.2639135250411835</v>
      </c>
      <c r="C6" s="10">
        <f t="shared" ref="C6:C15" si="1">Z34/1000</f>
        <v>5.5562931649277498</v>
      </c>
      <c r="D6" s="10">
        <f t="shared" ref="D6:D15" si="2">AA34/1000</f>
        <v>5.5672863210544286</v>
      </c>
      <c r="E6" s="45">
        <f>Table_1a[[#This Row],[2020]]-Table_1a[[#This Row],[Base year]]</f>
        <v>0.30337279601324507</v>
      </c>
      <c r="F6" s="45">
        <f t="shared" ref="F6:F15" si="3">(D6-C6)</f>
        <v>1.0993156126678727E-2</v>
      </c>
    </row>
    <row r="7" spans="1:9" x14ac:dyDescent="0.35">
      <c r="A7" s="7" t="s">
        <v>30</v>
      </c>
      <c r="B7" s="10">
        <f t="shared" si="0"/>
        <v>3.9270571872423647</v>
      </c>
      <c r="C7" s="10">
        <f t="shared" si="1"/>
        <v>2.7207046280849592</v>
      </c>
      <c r="D7" s="10">
        <f t="shared" si="2"/>
        <v>2.7907950499300371</v>
      </c>
      <c r="E7" s="45">
        <f>Table_1a[[#This Row],[2020]]-Table_1a[[#This Row],[Base year]]</f>
        <v>-1.1362621373123276</v>
      </c>
      <c r="F7" s="45">
        <f t="shared" si="3"/>
        <v>7.0090421845077966E-2</v>
      </c>
    </row>
    <row r="8" spans="1:9" x14ac:dyDescent="0.35">
      <c r="A8" s="7" t="s">
        <v>48</v>
      </c>
      <c r="B8" s="10">
        <f t="shared" si="0"/>
        <v>5.3090428371895602</v>
      </c>
      <c r="C8" s="10">
        <f t="shared" si="1"/>
        <v>2.7769187321937734</v>
      </c>
      <c r="D8" s="10">
        <f t="shared" si="2"/>
        <v>2.8469297672846299</v>
      </c>
      <c r="E8" s="45">
        <f>Table_1a[[#This Row],[2020]]-Table_1a[[#This Row],[Base year]]</f>
        <v>-2.4621130699049303</v>
      </c>
      <c r="F8" s="113">
        <f>(D8-C8)</f>
        <v>7.0011035090856488E-2</v>
      </c>
    </row>
    <row r="9" spans="1:9" x14ac:dyDescent="0.35">
      <c r="A9" s="7" t="s">
        <v>49</v>
      </c>
      <c r="B9" s="10">
        <f t="shared" si="0"/>
        <v>0.75980059203059025</v>
      </c>
      <c r="C9" s="10">
        <f t="shared" si="1"/>
        <v>0.23118622776840425</v>
      </c>
      <c r="D9" s="10">
        <f t="shared" si="2"/>
        <v>0.22069951520317155</v>
      </c>
      <c r="E9" s="45">
        <f>Table_1a[[#This Row],[2020]]-Table_1a[[#This Row],[Base year]]</f>
        <v>-0.5391010768274187</v>
      </c>
      <c r="F9" s="113">
        <f t="shared" si="3"/>
        <v>-1.0486712565232703E-2</v>
      </c>
    </row>
    <row r="10" spans="1:9" x14ac:dyDescent="0.35">
      <c r="A10" s="7" t="s">
        <v>50</v>
      </c>
      <c r="B10" s="10">
        <f t="shared" si="0"/>
        <v>2.8267994596103363</v>
      </c>
      <c r="C10" s="10">
        <f t="shared" si="1"/>
        <v>2.3815695608046674</v>
      </c>
      <c r="D10" s="10">
        <f t="shared" si="2"/>
        <v>2.3650674960952629</v>
      </c>
      <c r="E10" s="45">
        <f>Table_1a[[#This Row],[2020]]-Table_1a[[#This Row],[Base year]]</f>
        <v>-0.4617319635150734</v>
      </c>
      <c r="F10" s="45">
        <f t="shared" si="3"/>
        <v>-1.6502064709404518E-2</v>
      </c>
    </row>
    <row r="11" spans="1:9" x14ac:dyDescent="0.35">
      <c r="A11" s="7" t="s">
        <v>34</v>
      </c>
      <c r="B11" s="10">
        <f t="shared" si="0"/>
        <v>0.42915051457886605</v>
      </c>
      <c r="C11" s="10">
        <f t="shared" si="1"/>
        <v>0.14386856836973802</v>
      </c>
      <c r="D11" s="10">
        <f t="shared" si="2"/>
        <v>0.14058936032076741</v>
      </c>
      <c r="E11" s="45">
        <f>Table_1a[[#This Row],[2020]]-Table_1a[[#This Row],[Base year]]</f>
        <v>-0.28856115425809864</v>
      </c>
      <c r="F11" s="113">
        <f t="shared" si="3"/>
        <v>-3.279208048970611E-3</v>
      </c>
    </row>
    <row r="12" spans="1:9" x14ac:dyDescent="0.35">
      <c r="A12" s="7" t="s">
        <v>35</v>
      </c>
      <c r="B12" s="10">
        <f t="shared" si="0"/>
        <v>3.6845515189119564</v>
      </c>
      <c r="C12" s="10">
        <f t="shared" si="1"/>
        <v>2.9658160407393401</v>
      </c>
      <c r="D12" s="10">
        <f t="shared" si="2"/>
        <v>2.8662919697766331</v>
      </c>
      <c r="E12" s="45">
        <f>Table_1a[[#This Row],[2020]]-Table_1a[[#This Row],[Base year]]</f>
        <v>-0.81825954913532328</v>
      </c>
      <c r="F12" s="45">
        <f t="shared" si="3"/>
        <v>-9.952407096270699E-2</v>
      </c>
    </row>
    <row r="13" spans="1:9" x14ac:dyDescent="0.35">
      <c r="A13" s="7" t="s">
        <v>36</v>
      </c>
      <c r="B13" s="10">
        <f t="shared" si="0"/>
        <v>3.4456232304256749</v>
      </c>
      <c r="C13" s="10">
        <f t="shared" si="1"/>
        <v>4.3052608096754588</v>
      </c>
      <c r="D13" s="10">
        <f t="shared" si="2"/>
        <v>3.3816566340918421</v>
      </c>
      <c r="E13" s="45">
        <f>Table_1a[[#This Row],[2020]]-Table_1a[[#This Row],[Base year]]</f>
        <v>-6.3966596333832726E-2</v>
      </c>
      <c r="F13" s="45">
        <f t="shared" si="3"/>
        <v>-0.92360417558361663</v>
      </c>
    </row>
    <row r="14" spans="1:9" x14ac:dyDescent="0.35">
      <c r="A14" s="7" t="s">
        <v>51</v>
      </c>
      <c r="B14" s="10">
        <f t="shared" si="0"/>
        <v>1.812480055328247</v>
      </c>
      <c r="C14" s="10">
        <f t="shared" si="1"/>
        <v>0.73647559368641724</v>
      </c>
      <c r="D14" s="10">
        <f t="shared" si="2"/>
        <v>0.72345475614198929</v>
      </c>
      <c r="E14" s="45">
        <f>Table_1a[[#This Row],[2020]]-Table_1a[[#This Row],[Base year]]</f>
        <v>-1.0890252991862577</v>
      </c>
      <c r="F14" s="113">
        <f t="shared" si="3"/>
        <v>-1.3020837544427954E-2</v>
      </c>
    </row>
    <row r="15" spans="1:9" x14ac:dyDescent="0.35">
      <c r="A15" s="77" t="s">
        <v>39</v>
      </c>
      <c r="B15" s="78">
        <f t="shared" si="0"/>
        <v>27.458418920358778</v>
      </c>
      <c r="C15" s="78">
        <f t="shared" si="1"/>
        <v>21.818093326250509</v>
      </c>
      <c r="D15" s="78">
        <f t="shared" si="2"/>
        <v>20.902770869898763</v>
      </c>
      <c r="E15" s="126">
        <f>Table_1a[[#This Row],[2020]]-Table_1a[[#This Row],[Base year]]</f>
        <v>-6.5556480504600145</v>
      </c>
      <c r="F15" s="79">
        <f t="shared" si="3"/>
        <v>-0.91532245635174547</v>
      </c>
    </row>
    <row r="16" spans="1:9" x14ac:dyDescent="0.35">
      <c r="A16" s="122"/>
      <c r="B16" s="123"/>
      <c r="C16" s="123"/>
      <c r="D16" s="123"/>
      <c r="E16" s="124"/>
      <c r="F16" s="125"/>
    </row>
    <row r="17" spans="1:27" x14ac:dyDescent="0.35">
      <c r="A17" s="122"/>
      <c r="B17" s="123"/>
      <c r="C17" s="123"/>
      <c r="D17" s="123"/>
      <c r="E17" s="124"/>
      <c r="F17" s="125"/>
    </row>
    <row r="18" spans="1:27" ht="17" thickBot="1" x14ac:dyDescent="0.45">
      <c r="A18" s="157" t="s">
        <v>209</v>
      </c>
      <c r="G18" s="6" t="s">
        <v>52</v>
      </c>
    </row>
    <row r="19" spans="1:27" ht="46.5" x14ac:dyDescent="0.35">
      <c r="A19" s="74" t="s">
        <v>38</v>
      </c>
      <c r="B19" s="75" t="s">
        <v>109</v>
      </c>
      <c r="C19" s="75" t="s">
        <v>110</v>
      </c>
      <c r="D19" s="75" t="s">
        <v>111</v>
      </c>
      <c r="E19" s="76" t="s">
        <v>102</v>
      </c>
      <c r="F19" s="75" t="s">
        <v>103</v>
      </c>
      <c r="G19" s="75" t="s">
        <v>104</v>
      </c>
      <c r="I19"/>
    </row>
    <row r="20" spans="1:27" x14ac:dyDescent="0.35">
      <c r="A20" s="7" t="s">
        <v>29</v>
      </c>
      <c r="B20" s="10">
        <f>B34/1000</f>
        <v>5.2639135250411835</v>
      </c>
      <c r="C20" s="10">
        <f t="shared" ref="C20:C29" si="4">Z34/1000</f>
        <v>5.5562931649277498</v>
      </c>
      <c r="D20" s="10">
        <f t="shared" ref="D20:D29" si="5">AA34/1000</f>
        <v>5.5672863210544286</v>
      </c>
      <c r="E20" s="45">
        <f t="shared" ref="E20:E28" si="6">(D20/$D$29%)</f>
        <v>26.634202497390685</v>
      </c>
      <c r="F20" s="45">
        <f t="shared" ref="F20:F29" si="7">(D20-B20)/B20%</f>
        <v>5.7632556950272384</v>
      </c>
      <c r="G20" s="45">
        <f t="shared" ref="G20:G28" si="8">(D20-C20)/C20%</f>
        <v>0.19785054172572039</v>
      </c>
      <c r="H20" s="10"/>
      <c r="I20" s="19"/>
    </row>
    <row r="21" spans="1:27" x14ac:dyDescent="0.35">
      <c r="A21" s="7" t="s">
        <v>30</v>
      </c>
      <c r="B21" s="10">
        <f t="shared" ref="B21:B28" si="9">B35/1000</f>
        <v>3.9270571872423647</v>
      </c>
      <c r="C21" s="10">
        <f t="shared" si="4"/>
        <v>2.7207046280849592</v>
      </c>
      <c r="D21" s="10">
        <f t="shared" si="5"/>
        <v>2.7907950499300371</v>
      </c>
      <c r="E21" s="45">
        <f t="shared" si="6"/>
        <v>13.351316279072591</v>
      </c>
      <c r="F21" s="45">
        <f>(D21-B21)/B21%</f>
        <v>-28.934188710152885</v>
      </c>
      <c r="G21" s="45">
        <f t="shared" si="8"/>
        <v>2.5761863717787326</v>
      </c>
      <c r="H21" s="10"/>
      <c r="I21" s="18"/>
    </row>
    <row r="22" spans="1:27" x14ac:dyDescent="0.35">
      <c r="A22" s="7" t="s">
        <v>48</v>
      </c>
      <c r="B22" s="10">
        <f t="shared" si="9"/>
        <v>5.3090428371895602</v>
      </c>
      <c r="C22" s="10">
        <f t="shared" si="4"/>
        <v>2.7769187321937734</v>
      </c>
      <c r="D22" s="10">
        <f t="shared" si="5"/>
        <v>2.8469297672846299</v>
      </c>
      <c r="E22" s="45">
        <f t="shared" si="6"/>
        <v>13.619867839552214</v>
      </c>
      <c r="F22" s="113">
        <f t="shared" si="7"/>
        <v>-46.375837329056012</v>
      </c>
      <c r="G22" s="45">
        <f t="shared" si="8"/>
        <v>2.5211769534050275</v>
      </c>
      <c r="H22" s="10"/>
      <c r="I22" s="116"/>
    </row>
    <row r="23" spans="1:27" x14ac:dyDescent="0.35">
      <c r="A23" s="7" t="s">
        <v>49</v>
      </c>
      <c r="B23" s="10">
        <f t="shared" si="9"/>
        <v>0.75980059203059025</v>
      </c>
      <c r="C23" s="10">
        <f t="shared" si="4"/>
        <v>0.23118622776840425</v>
      </c>
      <c r="D23" s="10">
        <f t="shared" si="5"/>
        <v>0.22069951520317155</v>
      </c>
      <c r="E23" s="45">
        <f t="shared" si="6"/>
        <v>1.0558385611976067</v>
      </c>
      <c r="F23" s="113">
        <f t="shared" si="7"/>
        <v>-70.952968776538412</v>
      </c>
      <c r="G23" s="45">
        <f t="shared" si="8"/>
        <v>-4.5360455363015797</v>
      </c>
      <c r="H23" s="10"/>
      <c r="I23" s="117"/>
    </row>
    <row r="24" spans="1:27" x14ac:dyDescent="0.35">
      <c r="A24" s="7" t="s">
        <v>50</v>
      </c>
      <c r="B24" s="10">
        <f t="shared" si="9"/>
        <v>2.8267994596103363</v>
      </c>
      <c r="C24" s="10">
        <f t="shared" si="4"/>
        <v>2.3815695608046674</v>
      </c>
      <c r="D24" s="10">
        <f t="shared" si="5"/>
        <v>2.3650674960952629</v>
      </c>
      <c r="E24" s="45">
        <f t="shared" si="6"/>
        <v>11.314612358407953</v>
      </c>
      <c r="F24" s="45">
        <f t="shared" si="7"/>
        <v>-16.334089846568791</v>
      </c>
      <c r="G24" s="45">
        <f t="shared" si="8"/>
        <v>-0.69290710550687928</v>
      </c>
      <c r="H24" s="10"/>
      <c r="I24" s="18"/>
    </row>
    <row r="25" spans="1:27" x14ac:dyDescent="0.35">
      <c r="A25" s="7" t="s">
        <v>34</v>
      </c>
      <c r="B25" s="10">
        <f t="shared" si="9"/>
        <v>0.42915051457886605</v>
      </c>
      <c r="C25" s="10">
        <f t="shared" si="4"/>
        <v>0.14386856836973802</v>
      </c>
      <c r="D25" s="10">
        <f t="shared" si="5"/>
        <v>0.14058936032076741</v>
      </c>
      <c r="E25" s="45">
        <f t="shared" si="6"/>
        <v>0.67258719523747201</v>
      </c>
      <c r="F25" s="113">
        <f t="shared" si="7"/>
        <v>-67.240081149912967</v>
      </c>
      <c r="G25" s="45">
        <f t="shared" si="8"/>
        <v>-2.2793081811609759</v>
      </c>
      <c r="H25" s="10"/>
      <c r="I25" s="18"/>
    </row>
    <row r="26" spans="1:27" x14ac:dyDescent="0.35">
      <c r="A26" s="7" t="s">
        <v>35</v>
      </c>
      <c r="B26" s="10">
        <f t="shared" si="9"/>
        <v>3.6845515189119564</v>
      </c>
      <c r="C26" s="10">
        <f t="shared" si="4"/>
        <v>2.9658160407393401</v>
      </c>
      <c r="D26" s="10">
        <f t="shared" si="5"/>
        <v>2.8662919697766331</v>
      </c>
      <c r="E26" s="45">
        <f t="shared" si="6"/>
        <v>13.712497676106016</v>
      </c>
      <c r="F26" s="45">
        <f>(D26-B26)/B26%</f>
        <v>-22.207846597757829</v>
      </c>
      <c r="G26" s="45">
        <f t="shared" si="8"/>
        <v>-3.3557061394103496</v>
      </c>
      <c r="H26" s="10"/>
      <c r="I26" s="19"/>
    </row>
    <row r="27" spans="1:27" x14ac:dyDescent="0.35">
      <c r="A27" s="7" t="s">
        <v>36</v>
      </c>
      <c r="B27" s="10">
        <f t="shared" si="9"/>
        <v>3.4456232304256749</v>
      </c>
      <c r="C27" s="10">
        <f t="shared" si="4"/>
        <v>4.3052608096754588</v>
      </c>
      <c r="D27" s="10">
        <f t="shared" si="5"/>
        <v>3.3816566340918421</v>
      </c>
      <c r="E27" s="45">
        <f t="shared" si="6"/>
        <v>16.178030439790302</v>
      </c>
      <c r="F27" s="45">
        <f t="shared" si="7"/>
        <v>-1.8564593995359802</v>
      </c>
      <c r="G27" s="45">
        <f t="shared" si="8"/>
        <v>-21.4529204248892</v>
      </c>
      <c r="H27" s="10"/>
      <c r="I27" s="18"/>
    </row>
    <row r="28" spans="1:27" x14ac:dyDescent="0.35">
      <c r="A28" s="7" t="s">
        <v>51</v>
      </c>
      <c r="B28" s="10">
        <f t="shared" si="9"/>
        <v>1.812480055328247</v>
      </c>
      <c r="C28" s="10">
        <f t="shared" si="4"/>
        <v>0.73647559368641724</v>
      </c>
      <c r="D28" s="10">
        <f t="shared" si="5"/>
        <v>0.72345475614198929</v>
      </c>
      <c r="E28" s="45">
        <f t="shared" si="6"/>
        <v>3.4610471532451581</v>
      </c>
      <c r="F28" s="113">
        <f t="shared" si="7"/>
        <v>-60.084815608579547</v>
      </c>
      <c r="G28" s="45">
        <f t="shared" si="8"/>
        <v>-1.7679930816515388</v>
      </c>
      <c r="H28" s="9"/>
      <c r="I28" s="18"/>
    </row>
    <row r="29" spans="1:27" x14ac:dyDescent="0.35">
      <c r="A29" s="77" t="s">
        <v>39</v>
      </c>
      <c r="B29" s="78">
        <f>B43/1000</f>
        <v>27.458418920358778</v>
      </c>
      <c r="C29" s="78">
        <f t="shared" si="4"/>
        <v>21.818093326250509</v>
      </c>
      <c r="D29" s="78">
        <f t="shared" si="5"/>
        <v>20.902770869898763</v>
      </c>
      <c r="E29" s="126">
        <f>SUM(E20:E28)</f>
        <v>100</v>
      </c>
      <c r="F29" s="79">
        <f t="shared" si="7"/>
        <v>-23.874819848419577</v>
      </c>
      <c r="G29" s="79">
        <f>(D29-C29)/C29%</f>
        <v>-4.195244940356325</v>
      </c>
      <c r="H29" s="10"/>
      <c r="I29" s="18"/>
      <c r="J29"/>
      <c r="K29"/>
      <c r="L29"/>
    </row>
    <row r="31" spans="1:27" x14ac:dyDescent="0.35">
      <c r="A31" s="2" t="s">
        <v>160</v>
      </c>
    </row>
    <row r="32" spans="1:27" ht="16.5" x14ac:dyDescent="0.4">
      <c r="X32" s="6"/>
      <c r="Y32" s="6"/>
      <c r="AA32" s="6" t="s">
        <v>54</v>
      </c>
    </row>
    <row r="33" spans="1:27" x14ac:dyDescent="0.35">
      <c r="A33" s="80" t="s">
        <v>38</v>
      </c>
      <c r="B33" s="81" t="s">
        <v>47</v>
      </c>
      <c r="C33" s="82" t="s">
        <v>112</v>
      </c>
      <c r="D33" s="82" t="s">
        <v>113</v>
      </c>
      <c r="E33" s="82" t="s">
        <v>114</v>
      </c>
      <c r="F33" s="82" t="s">
        <v>115</v>
      </c>
      <c r="G33" s="82" t="s">
        <v>116</v>
      </c>
      <c r="H33" s="82" t="s">
        <v>117</v>
      </c>
      <c r="I33" s="82" t="s">
        <v>118</v>
      </c>
      <c r="J33" s="82" t="s">
        <v>119</v>
      </c>
      <c r="K33" s="82" t="s">
        <v>120</v>
      </c>
      <c r="L33" s="82" t="s">
        <v>121</v>
      </c>
      <c r="M33" s="82" t="s">
        <v>122</v>
      </c>
      <c r="N33" s="82" t="s">
        <v>123</v>
      </c>
      <c r="O33" s="82" t="s">
        <v>124</v>
      </c>
      <c r="P33" s="82" t="s">
        <v>125</v>
      </c>
      <c r="Q33" s="82" t="s">
        <v>126</v>
      </c>
      <c r="R33" s="82" t="s">
        <v>127</v>
      </c>
      <c r="S33" s="82" t="s">
        <v>128</v>
      </c>
      <c r="T33" s="82" t="s">
        <v>129</v>
      </c>
      <c r="U33" s="82" t="s">
        <v>130</v>
      </c>
      <c r="V33" s="82" t="s">
        <v>131</v>
      </c>
      <c r="W33" s="82" t="s">
        <v>132</v>
      </c>
      <c r="X33" s="82" t="s">
        <v>133</v>
      </c>
      <c r="Y33" s="82" t="s">
        <v>134</v>
      </c>
      <c r="Z33" s="82" t="s">
        <v>110</v>
      </c>
      <c r="AA33" s="82" t="s">
        <v>111</v>
      </c>
    </row>
    <row r="34" spans="1:27" x14ac:dyDescent="0.35">
      <c r="A34" s="2" t="s">
        <v>29</v>
      </c>
      <c r="B34" s="8">
        <v>5263.9135250411837</v>
      </c>
      <c r="C34" s="8">
        <v>5263.9135250411791</v>
      </c>
      <c r="D34" s="8">
        <v>5732.2959386321299</v>
      </c>
      <c r="E34" s="8">
        <v>5847.1039360924287</v>
      </c>
      <c r="F34" s="8">
        <v>5771.7508408137892</v>
      </c>
      <c r="G34" s="8">
        <v>5554.5167493558829</v>
      </c>
      <c r="H34" s="8">
        <v>5546.1243614828545</v>
      </c>
      <c r="I34" s="8">
        <v>5527.8552612270723</v>
      </c>
      <c r="J34" s="8">
        <v>5591.696307663462</v>
      </c>
      <c r="K34" s="8">
        <v>5532.4412603213214</v>
      </c>
      <c r="L34" s="8">
        <v>5577.9611953870753</v>
      </c>
      <c r="M34" s="8">
        <v>5427.9691570812374</v>
      </c>
      <c r="N34" s="8">
        <v>5327.4443631941076</v>
      </c>
      <c r="O34" s="8">
        <v>5173.1803833718504</v>
      </c>
      <c r="P34" s="8">
        <v>5149.3027574480566</v>
      </c>
      <c r="Q34" s="8">
        <v>5248.2720071258864</v>
      </c>
      <c r="R34" s="8">
        <v>5266.868956105217</v>
      </c>
      <c r="S34" s="8">
        <v>5326.8558195846426</v>
      </c>
      <c r="T34" s="8">
        <v>5314.9043742206923</v>
      </c>
      <c r="U34" s="8">
        <v>5370.4959211331234</v>
      </c>
      <c r="V34" s="8">
        <v>5465.7701146017516</v>
      </c>
      <c r="W34" s="8">
        <v>5566.643028112685</v>
      </c>
      <c r="X34" s="8">
        <v>5639.1728393951607</v>
      </c>
      <c r="Y34" s="8">
        <v>5568.584104241364</v>
      </c>
      <c r="Z34" s="8">
        <v>5556.2931649277498</v>
      </c>
      <c r="AA34" s="8">
        <v>5567.2863210544283</v>
      </c>
    </row>
    <row r="35" spans="1:27" x14ac:dyDescent="0.35">
      <c r="A35" s="2" t="s">
        <v>30</v>
      </c>
      <c r="B35" s="8">
        <v>3927.0571872423648</v>
      </c>
      <c r="C35" s="8">
        <v>3922.1941919829001</v>
      </c>
      <c r="D35" s="8">
        <v>3735.2960819048358</v>
      </c>
      <c r="E35" s="8">
        <v>3078.3719690945777</v>
      </c>
      <c r="F35" s="8">
        <v>3354.6354697566908</v>
      </c>
      <c r="G35" s="8">
        <v>3434.4420077401865</v>
      </c>
      <c r="H35" s="8">
        <v>3483.2958086736107</v>
      </c>
      <c r="I35" s="8">
        <v>2684.3756804272184</v>
      </c>
      <c r="J35" s="8">
        <v>2833.9577408940795</v>
      </c>
      <c r="K35" s="8">
        <v>2862.2088920324049</v>
      </c>
      <c r="L35" s="8">
        <v>3411.4157436166743</v>
      </c>
      <c r="M35" s="8">
        <v>3234.3277855302836</v>
      </c>
      <c r="N35" s="8">
        <v>3176.7871047182302</v>
      </c>
      <c r="O35" s="8">
        <v>2922.8390172886311</v>
      </c>
      <c r="P35" s="8">
        <v>2699.2943687738207</v>
      </c>
      <c r="Q35" s="8">
        <v>3066.141756255477</v>
      </c>
      <c r="R35" s="8">
        <v>2865.750181664921</v>
      </c>
      <c r="S35" s="8">
        <v>2826.8929994489499</v>
      </c>
      <c r="T35" s="8">
        <v>3014.5579541736429</v>
      </c>
      <c r="U35" s="8">
        <v>3214.8909637884385</v>
      </c>
      <c r="V35" s="8">
        <v>3181.3140743356676</v>
      </c>
      <c r="W35" s="8">
        <v>3119.0701705031688</v>
      </c>
      <c r="X35" s="8">
        <v>3063.3611516058218</v>
      </c>
      <c r="Y35" s="8">
        <v>3064.9335996087902</v>
      </c>
      <c r="Z35" s="8">
        <v>2720.704628084959</v>
      </c>
      <c r="AA35" s="8">
        <v>2790.7950499300373</v>
      </c>
    </row>
    <row r="36" spans="1:27" x14ac:dyDescent="0.35">
      <c r="A36" s="2" t="s">
        <v>31</v>
      </c>
      <c r="B36" s="8">
        <v>5309.0428371895605</v>
      </c>
      <c r="C36" s="8">
        <v>5309.0428371895605</v>
      </c>
      <c r="D36" s="8">
        <v>6531.532091788421</v>
      </c>
      <c r="E36" s="8">
        <v>6187.1048499107892</v>
      </c>
      <c r="F36" s="8">
        <v>6282.7331395126848</v>
      </c>
      <c r="G36" s="8">
        <v>6337.0143161214546</v>
      </c>
      <c r="H36" s="8">
        <v>6651.1124289811496</v>
      </c>
      <c r="I36" s="8">
        <v>5219.6760441781926</v>
      </c>
      <c r="J36" s="8">
        <v>5027.5731410029239</v>
      </c>
      <c r="K36" s="8">
        <v>4878.62098984766</v>
      </c>
      <c r="L36" s="8">
        <v>5401.4978224296292</v>
      </c>
      <c r="M36" s="8">
        <v>5730.9642292300086</v>
      </c>
      <c r="N36" s="8">
        <v>4655.7527990413855</v>
      </c>
      <c r="O36" s="8">
        <v>4841.6694226770187</v>
      </c>
      <c r="P36" s="8">
        <v>3687.9676424214922</v>
      </c>
      <c r="Q36" s="8">
        <v>3942.0625764918386</v>
      </c>
      <c r="R36" s="8">
        <v>3729.7810635211804</v>
      </c>
      <c r="S36" s="8">
        <v>3859.7218520352881</v>
      </c>
      <c r="T36" s="8">
        <v>4059.5205885935325</v>
      </c>
      <c r="U36" s="8">
        <v>3818.5563786319067</v>
      </c>
      <c r="V36" s="8">
        <v>3817.9447019352465</v>
      </c>
      <c r="W36" s="8">
        <v>4011.4655726892934</v>
      </c>
      <c r="X36" s="8">
        <v>3422.2448719886606</v>
      </c>
      <c r="Y36" s="8">
        <v>2909.1210259486293</v>
      </c>
      <c r="Z36" s="8">
        <v>2776.9187321937734</v>
      </c>
      <c r="AA36" s="8">
        <v>2846.9297672846301</v>
      </c>
    </row>
    <row r="37" spans="1:27" x14ac:dyDescent="0.35">
      <c r="A37" s="2" t="s">
        <v>32</v>
      </c>
      <c r="B37" s="8">
        <v>759.80059203059022</v>
      </c>
      <c r="C37" s="8">
        <v>759.80059203059034</v>
      </c>
      <c r="D37" s="8">
        <v>764.80210997667291</v>
      </c>
      <c r="E37" s="8">
        <v>816.19271733794983</v>
      </c>
      <c r="F37" s="8">
        <v>923.8639886524868</v>
      </c>
      <c r="G37" s="8">
        <v>668.10747422842519</v>
      </c>
      <c r="H37" s="8">
        <v>635.05628880577967</v>
      </c>
      <c r="I37" s="8">
        <v>213.06744123757719</v>
      </c>
      <c r="J37" s="8">
        <v>220.38290153594866</v>
      </c>
      <c r="K37" s="8">
        <v>224.62150213463747</v>
      </c>
      <c r="L37" s="8">
        <v>430.88034653125681</v>
      </c>
      <c r="M37" s="8">
        <v>436.68631204488094</v>
      </c>
      <c r="N37" s="8">
        <v>492.82245717886241</v>
      </c>
      <c r="O37" s="8">
        <v>403.5810548808696</v>
      </c>
      <c r="P37" s="8">
        <v>180.76905836500916</v>
      </c>
      <c r="Q37" s="8">
        <v>173.11523904849511</v>
      </c>
      <c r="R37" s="8">
        <v>165.07820139782092</v>
      </c>
      <c r="S37" s="8">
        <v>164.07384121802934</v>
      </c>
      <c r="T37" s="8">
        <v>150.48279001975507</v>
      </c>
      <c r="U37" s="8">
        <v>182.91896434053507</v>
      </c>
      <c r="V37" s="8">
        <v>231.1990307065204</v>
      </c>
      <c r="W37" s="8">
        <v>225.40729196132295</v>
      </c>
      <c r="X37" s="8">
        <v>224.89308805794369</v>
      </c>
      <c r="Y37" s="8">
        <v>235.23827682045257</v>
      </c>
      <c r="Z37" s="8">
        <v>231.18622776840425</v>
      </c>
      <c r="AA37" s="8">
        <v>220.69951520317156</v>
      </c>
    </row>
    <row r="38" spans="1:27" x14ac:dyDescent="0.35">
      <c r="A38" s="56" t="s">
        <v>33</v>
      </c>
      <c r="B38" s="59">
        <v>2826.7994596103363</v>
      </c>
      <c r="C38" s="59">
        <v>2826.7994596103372</v>
      </c>
      <c r="D38" s="59">
        <v>2601.3150094702019</v>
      </c>
      <c r="E38" s="59">
        <v>2431.0792834541362</v>
      </c>
      <c r="F38" s="59">
        <v>2402.2536205926676</v>
      </c>
      <c r="G38" s="59">
        <v>2368.4938116918443</v>
      </c>
      <c r="H38" s="59">
        <v>2354.6650957458855</v>
      </c>
      <c r="I38" s="59">
        <v>2337.391970387634</v>
      </c>
      <c r="J38" s="59">
        <v>2308.5053104880035</v>
      </c>
      <c r="K38" s="59">
        <v>2313.9789688781775</v>
      </c>
      <c r="L38" s="59">
        <v>2331.7750274426226</v>
      </c>
      <c r="M38" s="59">
        <v>2344.7112251390686</v>
      </c>
      <c r="N38" s="59">
        <v>2376.9191551899326</v>
      </c>
      <c r="O38" s="59">
        <v>2384.0470463068677</v>
      </c>
      <c r="P38" s="59">
        <v>2449.4890854520045</v>
      </c>
      <c r="Q38" s="59">
        <v>2478.7363594520652</v>
      </c>
      <c r="R38" s="59">
        <v>2471.2158403370677</v>
      </c>
      <c r="S38" s="59">
        <v>2612.4032536066038</v>
      </c>
      <c r="T38" s="59">
        <v>2428.0750908039363</v>
      </c>
      <c r="U38" s="59">
        <v>2426.8943596817981</v>
      </c>
      <c r="V38" s="59">
        <v>2424.3146498590372</v>
      </c>
      <c r="W38" s="59">
        <v>2443.1034430870004</v>
      </c>
      <c r="X38" s="59">
        <v>2431.9526855927352</v>
      </c>
      <c r="Y38" s="59">
        <v>2420.4950931937078</v>
      </c>
      <c r="Z38" s="59">
        <v>2381.5695608046676</v>
      </c>
      <c r="AA38" s="59">
        <v>2365.0674960952629</v>
      </c>
    </row>
    <row r="39" spans="1:27" x14ac:dyDescent="0.35">
      <c r="A39" s="2" t="s">
        <v>34</v>
      </c>
      <c r="B39" s="8">
        <v>429.15051457886602</v>
      </c>
      <c r="C39" s="8">
        <v>429.15051457886602</v>
      </c>
      <c r="D39" s="8">
        <v>298.01771198432448</v>
      </c>
      <c r="E39" s="8">
        <v>203.34119694802504</v>
      </c>
      <c r="F39" s="8">
        <v>209.22537714656914</v>
      </c>
      <c r="G39" s="8">
        <v>173.37950971354408</v>
      </c>
      <c r="H39" s="8">
        <v>176.92093579153561</v>
      </c>
      <c r="I39" s="8">
        <v>118.39395783311647</v>
      </c>
      <c r="J39" s="8">
        <v>123.76831589495214</v>
      </c>
      <c r="K39" s="8">
        <v>140.45349587762428</v>
      </c>
      <c r="L39" s="8">
        <v>225.09525721055959</v>
      </c>
      <c r="M39" s="8">
        <v>204.20550547854788</v>
      </c>
      <c r="N39" s="8">
        <v>206.71023323140994</v>
      </c>
      <c r="O39" s="8">
        <v>206.20397271883999</v>
      </c>
      <c r="P39" s="8">
        <v>207.12048737444903</v>
      </c>
      <c r="Q39" s="8">
        <v>205.168083046454</v>
      </c>
      <c r="R39" s="8">
        <v>198.41786872745845</v>
      </c>
      <c r="S39" s="8">
        <v>197.17711970350661</v>
      </c>
      <c r="T39" s="8">
        <v>200.68346513018554</v>
      </c>
      <c r="U39" s="8">
        <v>182.40566940061376</v>
      </c>
      <c r="V39" s="8">
        <v>182.38854054286227</v>
      </c>
      <c r="W39" s="8">
        <v>136.41535882910912</v>
      </c>
      <c r="X39" s="8">
        <v>139.90247749133766</v>
      </c>
      <c r="Y39" s="8">
        <v>147.24145256772152</v>
      </c>
      <c r="Z39" s="8">
        <v>143.86856836973803</v>
      </c>
      <c r="AA39" s="8">
        <v>140.58936032076741</v>
      </c>
    </row>
    <row r="40" spans="1:27" x14ac:dyDescent="0.35">
      <c r="A40" s="2" t="s">
        <v>35</v>
      </c>
      <c r="B40" s="8">
        <v>3684.5515189119565</v>
      </c>
      <c r="C40" s="8">
        <v>3671.900766068421</v>
      </c>
      <c r="D40" s="8">
        <v>2876.2353431008514</v>
      </c>
      <c r="E40" s="8">
        <v>2888.6243273327264</v>
      </c>
      <c r="F40" s="8">
        <v>2909.8683361834269</v>
      </c>
      <c r="G40" s="8">
        <v>2873.424537843639</v>
      </c>
      <c r="H40" s="8">
        <v>2832.5579308821302</v>
      </c>
      <c r="I40" s="8">
        <v>2922.1112394432294</v>
      </c>
      <c r="J40" s="8">
        <v>2944.4050931183124</v>
      </c>
      <c r="K40" s="8">
        <v>2922.9719942637694</v>
      </c>
      <c r="L40" s="8">
        <v>2600.7832741684747</v>
      </c>
      <c r="M40" s="8">
        <v>2780.2702798630389</v>
      </c>
      <c r="N40" s="8">
        <v>2588.0662724689905</v>
      </c>
      <c r="O40" s="8">
        <v>2751.4492753299833</v>
      </c>
      <c r="P40" s="8">
        <v>2778.600585966743</v>
      </c>
      <c r="Q40" s="8">
        <v>3162.083279269631</v>
      </c>
      <c r="R40" s="8">
        <v>2579.0002437551398</v>
      </c>
      <c r="S40" s="8">
        <v>2623.5219960664472</v>
      </c>
      <c r="T40" s="8">
        <v>2827.5401132879151</v>
      </c>
      <c r="U40" s="8">
        <v>2522.500809164987</v>
      </c>
      <c r="V40" s="8">
        <v>2645.0176350059005</v>
      </c>
      <c r="W40" s="8">
        <v>2812.5633007041547</v>
      </c>
      <c r="X40" s="8">
        <v>2634.4467601093797</v>
      </c>
      <c r="Y40" s="8">
        <v>2909.6327629077946</v>
      </c>
      <c r="Z40" s="8">
        <v>2965.8160407393402</v>
      </c>
      <c r="AA40" s="8">
        <v>2866.2919697766333</v>
      </c>
    </row>
    <row r="41" spans="1:27" x14ac:dyDescent="0.35">
      <c r="A41" s="2" t="s">
        <v>36</v>
      </c>
      <c r="B41" s="8">
        <v>3445.623230425675</v>
      </c>
      <c r="C41" s="8">
        <v>3445.6232304256746</v>
      </c>
      <c r="D41" s="8">
        <v>3682.5002524257256</v>
      </c>
      <c r="E41" s="8">
        <v>3893.9141641692845</v>
      </c>
      <c r="F41" s="8">
        <v>4045.4448743426565</v>
      </c>
      <c r="G41" s="8">
        <v>4184.022136075856</v>
      </c>
      <c r="H41" s="8">
        <v>4245.7803341166218</v>
      </c>
      <c r="I41" s="8">
        <v>4416.5301056041699</v>
      </c>
      <c r="J41" s="8">
        <v>4591.3286693059918</v>
      </c>
      <c r="K41" s="8">
        <v>4626.1638772683718</v>
      </c>
      <c r="L41" s="8">
        <v>4731.7140212503191</v>
      </c>
      <c r="M41" s="8">
        <v>4749.619879645149</v>
      </c>
      <c r="N41" s="8">
        <v>4894.3277739199684</v>
      </c>
      <c r="O41" s="8">
        <v>4728.2201926794887</v>
      </c>
      <c r="P41" s="8">
        <v>4711.7651234027953</v>
      </c>
      <c r="Q41" s="8">
        <v>4565.971713238715</v>
      </c>
      <c r="R41" s="8">
        <v>4416.404454671303</v>
      </c>
      <c r="S41" s="8">
        <v>4365.5311577622379</v>
      </c>
      <c r="T41" s="8">
        <v>4355.0586607713458</v>
      </c>
      <c r="U41" s="8">
        <v>4243.5204757754664</v>
      </c>
      <c r="V41" s="8">
        <v>4318.5462788715568</v>
      </c>
      <c r="W41" s="8">
        <v>4415.2610039366109</v>
      </c>
      <c r="X41" s="8">
        <v>4435.7975250381523</v>
      </c>
      <c r="Y41" s="8">
        <v>4376.2742910667857</v>
      </c>
      <c r="Z41" s="8">
        <v>4305.2608096754584</v>
      </c>
      <c r="AA41" s="8">
        <v>3381.6566340918421</v>
      </c>
    </row>
    <row r="42" spans="1:27" x14ac:dyDescent="0.35">
      <c r="A42" s="2" t="s">
        <v>37</v>
      </c>
      <c r="B42" s="8">
        <v>1812.4800553282469</v>
      </c>
      <c r="C42" s="8">
        <v>1812.4800553282471</v>
      </c>
      <c r="D42" s="8">
        <v>1985.0223030195671</v>
      </c>
      <c r="E42" s="8">
        <v>2066.7608044807521</v>
      </c>
      <c r="F42" s="8">
        <v>2064.8250583978388</v>
      </c>
      <c r="G42" s="8">
        <v>2064.9824934855496</v>
      </c>
      <c r="H42" s="8">
        <v>2053.6828645333262</v>
      </c>
      <c r="I42" s="8">
        <v>2044.6560378321922</v>
      </c>
      <c r="J42" s="8">
        <v>2023.3424286430968</v>
      </c>
      <c r="K42" s="8">
        <v>2002.5103959460087</v>
      </c>
      <c r="L42" s="8">
        <v>1963.5848331355255</v>
      </c>
      <c r="M42" s="8">
        <v>1927.5299644262147</v>
      </c>
      <c r="N42" s="8">
        <v>1890.7645437404908</v>
      </c>
      <c r="O42" s="8">
        <v>1772.7620654658585</v>
      </c>
      <c r="P42" s="8">
        <v>1569.9619378865009</v>
      </c>
      <c r="Q42" s="8">
        <v>1275.1428082509651</v>
      </c>
      <c r="R42" s="8">
        <v>1221.732809827982</v>
      </c>
      <c r="S42" s="8">
        <v>1139.1314656205595</v>
      </c>
      <c r="T42" s="8">
        <v>1031.289015528552</v>
      </c>
      <c r="U42" s="8">
        <v>695.44004023915716</v>
      </c>
      <c r="V42" s="8">
        <v>792.18886029887119</v>
      </c>
      <c r="W42" s="8">
        <v>755.75996779821673</v>
      </c>
      <c r="X42" s="8">
        <v>676.97490049580904</v>
      </c>
      <c r="Y42" s="8">
        <v>745.4439209155056</v>
      </c>
      <c r="Z42" s="8">
        <v>736.47559368641726</v>
      </c>
      <c r="AA42" s="8">
        <v>723.45475614198926</v>
      </c>
    </row>
    <row r="43" spans="1:27" x14ac:dyDescent="0.35">
      <c r="A43" s="137" t="s">
        <v>39</v>
      </c>
      <c r="B43" s="138">
        <v>27458.418920358778</v>
      </c>
      <c r="C43" s="138">
        <v>27440.905172255774</v>
      </c>
      <c r="D43" s="138">
        <v>28207.016842302732</v>
      </c>
      <c r="E43" s="138">
        <v>27412.493248820672</v>
      </c>
      <c r="F43" s="138">
        <v>27964.600705398807</v>
      </c>
      <c r="G43" s="138">
        <v>27658.383036256382</v>
      </c>
      <c r="H43" s="138">
        <v>27979.196049012891</v>
      </c>
      <c r="I43" s="138">
        <v>25484.057738170402</v>
      </c>
      <c r="J43" s="138">
        <v>25664.959908546771</v>
      </c>
      <c r="K43" s="138">
        <v>25503.971376569978</v>
      </c>
      <c r="L43" s="138">
        <v>26674.707521172139</v>
      </c>
      <c r="M43" s="138">
        <v>26836.284338438432</v>
      </c>
      <c r="N43" s="138">
        <v>25609.594702683378</v>
      </c>
      <c r="O43" s="138">
        <v>25183.952430719408</v>
      </c>
      <c r="P43" s="138">
        <v>23434.271047090871</v>
      </c>
      <c r="Q43" s="138">
        <v>24116.693822179528</v>
      </c>
      <c r="R43" s="138">
        <v>22914.249620008093</v>
      </c>
      <c r="S43" s="138">
        <v>23115.309505046265</v>
      </c>
      <c r="T43" s="138">
        <v>23382.112052529556</v>
      </c>
      <c r="U43" s="138">
        <v>22657.623582156026</v>
      </c>
      <c r="V43" s="138">
        <v>23058.683886157414</v>
      </c>
      <c r="W43" s="138">
        <v>23485.689137621561</v>
      </c>
      <c r="X43" s="138">
        <v>22668.746299775001</v>
      </c>
      <c r="Y43" s="138">
        <v>22376.964527270753</v>
      </c>
      <c r="Z43" s="138">
        <v>21818.09332625051</v>
      </c>
      <c r="AA43" s="138">
        <v>20902.770869898763</v>
      </c>
    </row>
    <row r="44" spans="1:27" x14ac:dyDescent="0.3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7" x14ac:dyDescent="0.35">
      <c r="A45" s="67" t="s">
        <v>101</v>
      </c>
      <c r="U45" s="16"/>
      <c r="W45" s="16"/>
    </row>
    <row r="46" spans="1:27" x14ac:dyDescent="0.35">
      <c r="A46" s="55"/>
      <c r="W46" s="17"/>
    </row>
    <row r="49" spans="3:3" x14ac:dyDescent="0.35">
      <c r="C49" s="8"/>
    </row>
    <row r="50" spans="3:3" x14ac:dyDescent="0.35">
      <c r="C50" s="16"/>
    </row>
  </sheetData>
  <sortState ref="I5:K13">
    <sortCondition descending="1" ref="K5:K13"/>
  </sortState>
  <hyperlinks>
    <hyperlink ref="I1" location="Contents!A1" display="back to contents"/>
    <hyperlink ref="A45" r:id="rId1"/>
  </hyperlinks>
  <pageMargins left="0.25" right="0.25" top="0.75" bottom="0.75" header="0.3" footer="0.3"/>
  <pageSetup paperSize="9" scale="38" orientation="landscape"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43"/>
  <sheetViews>
    <sheetView showGridLines="0" topLeftCell="A25" zoomScaleNormal="100" workbookViewId="0">
      <selection activeCell="A2" sqref="A2"/>
    </sheetView>
  </sheetViews>
  <sheetFormatPr defaultColWidth="9.1796875" defaultRowHeight="15.5" x14ac:dyDescent="0.35"/>
  <cols>
    <col min="1" max="1" width="22.81640625" style="2" bestFit="1" customWidth="1"/>
    <col min="2" max="8" width="9.7265625" style="2" customWidth="1"/>
    <col min="9" max="9" width="12.453125" style="2" customWidth="1"/>
    <col min="10" max="10" width="9.1796875" style="2"/>
    <col min="11" max="11" width="9.81640625" style="2" bestFit="1" customWidth="1"/>
    <col min="12" max="16384" width="9.1796875" style="2"/>
  </cols>
  <sheetData>
    <row r="1" spans="1:12" x14ac:dyDescent="0.35">
      <c r="A1" s="156" t="s">
        <v>201</v>
      </c>
      <c r="K1" s="73"/>
      <c r="L1" s="71" t="s">
        <v>26</v>
      </c>
    </row>
    <row r="2" spans="1:12" x14ac:dyDescent="0.35">
      <c r="A2" s="158" t="s">
        <v>107</v>
      </c>
    </row>
    <row r="24" spans="1:10" x14ac:dyDescent="0.35">
      <c r="A24" s="2" t="s">
        <v>56</v>
      </c>
    </row>
    <row r="25" spans="1:10" ht="16.5" x14ac:dyDescent="0.4">
      <c r="I25" s="6" t="s">
        <v>54</v>
      </c>
    </row>
    <row r="26" spans="1:10" ht="17.5" x14ac:dyDescent="0.45">
      <c r="A26" s="80" t="s">
        <v>38</v>
      </c>
      <c r="B26" s="81" t="s">
        <v>42</v>
      </c>
      <c r="C26" s="81" t="s">
        <v>43</v>
      </c>
      <c r="D26" s="81" t="s">
        <v>44</v>
      </c>
      <c r="E26" s="81" t="s">
        <v>27</v>
      </c>
      <c r="F26" s="81" t="s">
        <v>28</v>
      </c>
      <c r="G26" s="81" t="s">
        <v>45</v>
      </c>
      <c r="H26" s="81" t="s">
        <v>46</v>
      </c>
      <c r="I26" s="81" t="s">
        <v>40</v>
      </c>
    </row>
    <row r="27" spans="1:10" x14ac:dyDescent="0.35">
      <c r="A27" s="2" t="s">
        <v>29</v>
      </c>
      <c r="B27" s="57">
        <v>554.70668782499263</v>
      </c>
      <c r="C27" s="57">
        <v>3697.2812677411061</v>
      </c>
      <c r="D27" s="57">
        <v>1315.298365488331</v>
      </c>
      <c r="E27" s="57"/>
      <c r="F27" s="57"/>
      <c r="G27" s="57"/>
      <c r="H27" s="57"/>
      <c r="I27" s="57">
        <f>SUM(Source_data_for_figure_2[[#This Row],[CO2]:[NF3]])</f>
        <v>5567.2863210544301</v>
      </c>
      <c r="J27" s="8"/>
    </row>
    <row r="28" spans="1:10" x14ac:dyDescent="0.35">
      <c r="A28" s="2" t="s">
        <v>30</v>
      </c>
      <c r="B28" s="57">
        <v>2456.6025186044599</v>
      </c>
      <c r="C28" s="57">
        <v>17.367599541003539</v>
      </c>
      <c r="D28" s="57">
        <v>46.671603295456642</v>
      </c>
      <c r="E28" s="57">
        <v>266.91140662852985</v>
      </c>
      <c r="F28" s="57"/>
      <c r="G28" s="57">
        <v>3.2419218605870266</v>
      </c>
      <c r="H28" s="57"/>
      <c r="I28" s="57">
        <f>SUM(Source_data_for_figure_2[[#This Row],[CO2]:[NF3]])</f>
        <v>2790.7950499300368</v>
      </c>
      <c r="J28" s="8"/>
    </row>
    <row r="29" spans="1:10" x14ac:dyDescent="0.35">
      <c r="A29" s="2" t="s">
        <v>31</v>
      </c>
      <c r="B29" s="57">
        <v>2831.2126533853602</v>
      </c>
      <c r="C29" s="57">
        <v>5.9163923890033745</v>
      </c>
      <c r="D29" s="57">
        <v>9.8007215102666194</v>
      </c>
      <c r="E29" s="57"/>
      <c r="F29" s="57"/>
      <c r="G29" s="57"/>
      <c r="H29" s="57"/>
      <c r="I29" s="57">
        <f>SUM(Source_data_for_figure_2[[#This Row],[CO2]:[NF3]])</f>
        <v>2846.9297672846301</v>
      </c>
      <c r="J29" s="8"/>
    </row>
    <row r="30" spans="1:10" x14ac:dyDescent="0.35">
      <c r="A30" s="2" t="s">
        <v>32</v>
      </c>
      <c r="B30" s="57">
        <v>219.33034369539337</v>
      </c>
      <c r="C30" s="57"/>
      <c r="D30" s="57">
        <v>1.3691715077781701</v>
      </c>
      <c r="E30" s="57"/>
      <c r="F30" s="57"/>
      <c r="G30" s="57"/>
      <c r="H30" s="57"/>
      <c r="I30" s="57">
        <f>SUM(Source_data_for_figure_2[[#This Row],[CO2]:[NF3]])</f>
        <v>220.69951520317153</v>
      </c>
      <c r="J30" s="8"/>
    </row>
    <row r="31" spans="1:10" x14ac:dyDescent="0.35">
      <c r="A31" s="2" t="s">
        <v>33</v>
      </c>
      <c r="B31" s="57">
        <v>1846.2566684576639</v>
      </c>
      <c r="C31" s="57">
        <v>350.64324080000006</v>
      </c>
      <c r="D31" s="57">
        <v>168.1675868376</v>
      </c>
      <c r="E31" s="58"/>
      <c r="F31" s="58"/>
      <c r="G31" s="58"/>
      <c r="H31" s="58"/>
      <c r="I31" s="57">
        <f>SUM(Source_data_for_figure_2[[#This Row],[CO2]:[NF3]])</f>
        <v>2365.0674960952642</v>
      </c>
      <c r="J31" s="8"/>
    </row>
    <row r="32" spans="1:10" x14ac:dyDescent="0.35">
      <c r="A32" s="2" t="s">
        <v>34</v>
      </c>
      <c r="B32" s="57">
        <v>140.19543150945401</v>
      </c>
      <c r="C32" s="57">
        <v>0.315174760310175</v>
      </c>
      <c r="D32" s="57">
        <v>7.8754051003221207E-2</v>
      </c>
      <c r="E32" s="57"/>
      <c r="F32" s="57"/>
      <c r="G32" s="57"/>
      <c r="H32" s="57"/>
      <c r="I32" s="57">
        <f>SUM(Source_data_for_figure_2[[#This Row],[CO2]:[NF3]])</f>
        <v>140.58936032076741</v>
      </c>
      <c r="J32" s="8"/>
    </row>
    <row r="33" spans="1:11" x14ac:dyDescent="0.35">
      <c r="A33" s="2" t="s">
        <v>35</v>
      </c>
      <c r="B33" s="57">
        <v>2782.8264345245902</v>
      </c>
      <c r="C33" s="57">
        <v>43.460807482667683</v>
      </c>
      <c r="D33" s="57">
        <v>12.057941058789325</v>
      </c>
      <c r="E33" s="57">
        <v>27.94678671058611</v>
      </c>
      <c r="F33" s="57"/>
      <c r="G33" s="57"/>
      <c r="H33" s="57"/>
      <c r="I33" s="127">
        <f>SUM(Source_data_for_figure_2[[#This Row],[CO2]:[NF3]])</f>
        <v>2866.2919697766333</v>
      </c>
      <c r="J33" s="8"/>
    </row>
    <row r="34" spans="1:11" x14ac:dyDescent="0.35">
      <c r="A34" s="2" t="s">
        <v>36</v>
      </c>
      <c r="B34" s="57">
        <v>3344.990202351034</v>
      </c>
      <c r="C34" s="57">
        <v>1.9832382486748341</v>
      </c>
      <c r="D34" s="57">
        <v>34.683193492132652</v>
      </c>
      <c r="E34" s="57"/>
      <c r="F34" s="57"/>
      <c r="G34" s="57"/>
      <c r="H34" s="57"/>
      <c r="I34" s="57">
        <f>SUM(Source_data_for_figure_2[[#This Row],[CO2]:[NF3]])</f>
        <v>3381.6566340918412</v>
      </c>
      <c r="J34" s="8"/>
    </row>
    <row r="35" spans="1:11" x14ac:dyDescent="0.35">
      <c r="A35" s="2" t="s">
        <v>37</v>
      </c>
      <c r="B35" s="57">
        <v>2.2986308352281899</v>
      </c>
      <c r="C35" s="57">
        <v>673.4106192231244</v>
      </c>
      <c r="D35" s="57">
        <v>47.745506083636698</v>
      </c>
      <c r="E35" s="57"/>
      <c r="F35" s="57"/>
      <c r="G35" s="57"/>
      <c r="H35" s="57"/>
      <c r="I35" s="57">
        <f>SUM(Source_data_for_figure_2[[#This Row],[CO2]:[NF3]])</f>
        <v>723.45475614198926</v>
      </c>
      <c r="J35" s="9"/>
    </row>
    <row r="36" spans="1:11" x14ac:dyDescent="0.35">
      <c r="A36" s="83" t="s">
        <v>39</v>
      </c>
      <c r="B36" s="103">
        <f>SUM(B27:B35)</f>
        <v>14178.419571188178</v>
      </c>
      <c r="C36" s="103">
        <f t="shared" ref="C36:H36" si="0">SUM(C27:C35)</f>
        <v>4790.37834018589</v>
      </c>
      <c r="D36" s="103">
        <f t="shared" si="0"/>
        <v>1635.8728433249944</v>
      </c>
      <c r="E36" s="103">
        <f t="shared" si="0"/>
        <v>294.85819333911593</v>
      </c>
      <c r="F36" s="103">
        <f t="shared" si="0"/>
        <v>0</v>
      </c>
      <c r="G36" s="103">
        <f t="shared" si="0"/>
        <v>3.2419218605870266</v>
      </c>
      <c r="H36" s="103">
        <f t="shared" si="0"/>
        <v>0</v>
      </c>
      <c r="I36" s="103">
        <f>SUM(Source_data_for_figure_2[[#This Row],[CO2]:[NF3]])</f>
        <v>20902.770869898766</v>
      </c>
      <c r="J36" s="8"/>
      <c r="K36" s="12"/>
    </row>
    <row r="37" spans="1:11" ht="24" customHeight="1" x14ac:dyDescent="0.35">
      <c r="A37" s="2" t="s">
        <v>41</v>
      </c>
      <c r="B37" s="16">
        <f>B36/$I$36</f>
        <v>0.67830335315046419</v>
      </c>
      <c r="C37" s="16">
        <f t="shared" ref="C37:I37" si="1">C36/$I$36</f>
        <v>0.22917432191175763</v>
      </c>
      <c r="D37" s="16">
        <f t="shared" si="1"/>
        <v>7.8261052255074404E-2</v>
      </c>
      <c r="E37" s="16">
        <f t="shared" si="1"/>
        <v>1.410617736635717E-2</v>
      </c>
      <c r="F37" s="16">
        <f t="shared" si="1"/>
        <v>0</v>
      </c>
      <c r="G37" s="16">
        <f t="shared" si="1"/>
        <v>1.5509531634658001E-4</v>
      </c>
      <c r="H37" s="16">
        <f t="shared" si="1"/>
        <v>0</v>
      </c>
      <c r="I37" s="16">
        <f t="shared" si="1"/>
        <v>1</v>
      </c>
      <c r="J37" s="8"/>
    </row>
    <row r="38" spans="1:11" x14ac:dyDescent="0.35">
      <c r="B38" s="16"/>
      <c r="C38" s="16"/>
      <c r="D38" s="16"/>
      <c r="E38" s="16"/>
      <c r="F38" s="16"/>
      <c r="G38" s="16"/>
      <c r="H38" s="16"/>
      <c r="I38" s="16"/>
    </row>
    <row r="39" spans="1:11" x14ac:dyDescent="0.35">
      <c r="A39" s="67" t="s">
        <v>101</v>
      </c>
    </row>
    <row r="40" spans="1:11" x14ac:dyDescent="0.35">
      <c r="A40" s="42"/>
    </row>
    <row r="41" spans="1:11" ht="16.5" x14ac:dyDescent="0.4">
      <c r="A41" s="2" t="s">
        <v>87</v>
      </c>
      <c r="B41" s="16"/>
      <c r="C41" s="16"/>
      <c r="D41" s="16"/>
      <c r="E41" s="12"/>
      <c r="F41" s="12"/>
      <c r="G41" s="12"/>
      <c r="H41" s="12"/>
      <c r="I41" s="12"/>
    </row>
    <row r="42" spans="1:11" ht="16.5" x14ac:dyDescent="0.4">
      <c r="A42" s="2" t="s">
        <v>88</v>
      </c>
    </row>
    <row r="43" spans="1:11" x14ac:dyDescent="0.35">
      <c r="A43" s="2" t="s">
        <v>200</v>
      </c>
    </row>
  </sheetData>
  <hyperlinks>
    <hyperlink ref="L1" location="Contents!A1" display="back to contents"/>
    <hyperlink ref="A39" r:id="rId1"/>
  </hyperlinks>
  <pageMargins left="0.78740157480314965" right="0.78740157480314965" top="0.78740157480314965" bottom="0.78740157480314965" header="0.39370078740157483" footer="0.39370078740157483"/>
  <pageSetup paperSize="9" scale="69" orientation="landscape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9"/>
  <sheetViews>
    <sheetView zoomScaleNormal="100" workbookViewId="0">
      <selection activeCell="A2" sqref="A2"/>
    </sheetView>
  </sheetViews>
  <sheetFormatPr defaultColWidth="9.1796875" defaultRowHeight="15.5" x14ac:dyDescent="0.35"/>
  <cols>
    <col min="1" max="1" width="27.26953125" style="27" customWidth="1"/>
    <col min="2" max="2" width="25.1796875" style="27" customWidth="1"/>
    <col min="3" max="3" width="29.1796875" style="27" customWidth="1"/>
    <col min="4" max="8" width="9.7265625" style="27" customWidth="1"/>
    <col min="9" max="9" width="11.7265625" style="27" customWidth="1"/>
    <col min="10" max="11" width="13.54296875" style="27" bestFit="1" customWidth="1"/>
    <col min="12" max="16384" width="9.1796875" style="27"/>
  </cols>
  <sheetData>
    <row r="1" spans="1:11" x14ac:dyDescent="0.35">
      <c r="A1" s="159" t="s">
        <v>69</v>
      </c>
      <c r="J1" s="72" t="s">
        <v>26</v>
      </c>
      <c r="K1" s="35"/>
    </row>
    <row r="2" spans="1:11" x14ac:dyDescent="0.35">
      <c r="A2" s="160" t="s">
        <v>107</v>
      </c>
    </row>
    <row r="24" spans="1:4" x14ac:dyDescent="0.35">
      <c r="A24" s="27" t="s">
        <v>56</v>
      </c>
    </row>
    <row r="25" spans="1:4" x14ac:dyDescent="0.35">
      <c r="D25" s="39"/>
    </row>
    <row r="26" spans="1:4" ht="33" x14ac:dyDescent="0.35">
      <c r="A26" s="104" t="s">
        <v>38</v>
      </c>
      <c r="B26" s="105" t="s">
        <v>106</v>
      </c>
      <c r="C26" s="105" t="s">
        <v>102</v>
      </c>
      <c r="D26" s="39"/>
    </row>
    <row r="27" spans="1:4" x14ac:dyDescent="0.35">
      <c r="A27" s="27" t="s">
        <v>29</v>
      </c>
      <c r="B27" s="40">
        <f>Table_1!D20</f>
        <v>5.5672863210544286</v>
      </c>
      <c r="C27" s="128">
        <f t="shared" ref="C27:C33" si="0">B27/$B$34</f>
        <v>0.26634202497390685</v>
      </c>
      <c r="D27" s="39"/>
    </row>
    <row r="28" spans="1:4" x14ac:dyDescent="0.35">
      <c r="A28" s="27" t="s">
        <v>36</v>
      </c>
      <c r="B28" s="40">
        <f>Table_1!D27</f>
        <v>3.3816566340918421</v>
      </c>
      <c r="C28" s="128">
        <f t="shared" si="0"/>
        <v>0.16178030439790303</v>
      </c>
      <c r="D28" s="39"/>
    </row>
    <row r="29" spans="1:4" x14ac:dyDescent="0.35">
      <c r="A29" s="27" t="s">
        <v>35</v>
      </c>
      <c r="B29" s="40">
        <f>Table_1!D26</f>
        <v>2.8662919697766331</v>
      </c>
      <c r="C29" s="128">
        <f t="shared" si="0"/>
        <v>0.13712497676106017</v>
      </c>
      <c r="D29" s="39"/>
    </row>
    <row r="30" spans="1:4" x14ac:dyDescent="0.35">
      <c r="A30" s="27" t="s">
        <v>31</v>
      </c>
      <c r="B30" s="40">
        <f>Table_1!D22</f>
        <v>2.8469297672846299</v>
      </c>
      <c r="C30" s="128">
        <f t="shared" si="0"/>
        <v>0.13619867839552213</v>
      </c>
      <c r="D30" s="39"/>
    </row>
    <row r="31" spans="1:4" x14ac:dyDescent="0.35">
      <c r="A31" s="43" t="s">
        <v>30</v>
      </c>
      <c r="B31" s="44">
        <f>Table_1!D21</f>
        <v>2.7907950499300371</v>
      </c>
      <c r="C31" s="128">
        <f t="shared" si="0"/>
        <v>0.13351316279072592</v>
      </c>
      <c r="D31" s="39"/>
    </row>
    <row r="32" spans="1:4" x14ac:dyDescent="0.35">
      <c r="A32" s="27" t="s">
        <v>33</v>
      </c>
      <c r="B32" s="40">
        <f>Table_1!D24</f>
        <v>2.3650674960952629</v>
      </c>
      <c r="C32" s="128">
        <f t="shared" si="0"/>
        <v>0.11314612358407952</v>
      </c>
      <c r="D32" s="39"/>
    </row>
    <row r="33" spans="1:9" x14ac:dyDescent="0.35">
      <c r="A33" s="27" t="s">
        <v>65</v>
      </c>
      <c r="B33" s="40">
        <f>Table_1!D28+Table_1!D25+Table_1!D23</f>
        <v>1.0847436316659282</v>
      </c>
      <c r="C33" s="128">
        <f t="shared" si="0"/>
        <v>5.1894729096802365E-2</v>
      </c>
      <c r="D33" s="39"/>
    </row>
    <row r="34" spans="1:9" x14ac:dyDescent="0.35">
      <c r="A34" s="106" t="s">
        <v>39</v>
      </c>
      <c r="B34" s="107">
        <f>SUM(B27:B33)</f>
        <v>20.902770869898763</v>
      </c>
      <c r="C34" s="129">
        <f>SUM(C27:C33)</f>
        <v>0.99999999999999989</v>
      </c>
      <c r="D34" s="39"/>
    </row>
    <row r="35" spans="1:9" x14ac:dyDescent="0.35">
      <c r="B35" s="37"/>
      <c r="C35" s="37"/>
      <c r="D35" s="37"/>
    </row>
    <row r="36" spans="1:9" x14ac:dyDescent="0.35">
      <c r="A36" s="67" t="s">
        <v>101</v>
      </c>
    </row>
    <row r="37" spans="1:9" x14ac:dyDescent="0.35">
      <c r="A37" s="38"/>
    </row>
    <row r="39" spans="1:9" x14ac:dyDescent="0.35">
      <c r="B39" s="36"/>
      <c r="C39" s="36"/>
      <c r="D39" s="36"/>
      <c r="E39" s="36"/>
      <c r="F39" s="36"/>
      <c r="G39" s="36"/>
      <c r="H39" s="36"/>
      <c r="I39" s="36"/>
    </row>
  </sheetData>
  <sortState ref="A28:C34">
    <sortCondition descending="1" ref="C28:C34"/>
  </sortState>
  <hyperlinks>
    <hyperlink ref="J1" location="Contents!A1" display="back to contents"/>
    <hyperlink ref="A36" r:id="rId1"/>
  </hyperlinks>
  <pageMargins left="0.7" right="0.7" top="0.75" bottom="0.75" header="0.3" footer="0.3"/>
  <pageSetup paperSize="9" scale="76" orientation="landscape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8"/>
  <sheetViews>
    <sheetView showGridLines="0" zoomScale="93" zoomScaleNormal="93" zoomScaleSheetLayoutView="50" workbookViewId="0">
      <selection activeCell="A2" sqref="A2:A3"/>
    </sheetView>
  </sheetViews>
  <sheetFormatPr defaultColWidth="9.1796875" defaultRowHeight="15.5" x14ac:dyDescent="0.35"/>
  <cols>
    <col min="1" max="16384" width="9.1796875" style="2"/>
  </cols>
  <sheetData>
    <row r="1" spans="1:17" x14ac:dyDescent="0.35">
      <c r="A1" s="156" t="s">
        <v>66</v>
      </c>
    </row>
    <row r="2" spans="1:17" x14ac:dyDescent="0.35">
      <c r="A2" s="158" t="s">
        <v>192</v>
      </c>
      <c r="P2" s="70"/>
      <c r="Q2" s="71" t="s">
        <v>26</v>
      </c>
    </row>
    <row r="3" spans="1:17" x14ac:dyDescent="0.35">
      <c r="A3" s="158" t="s">
        <v>210</v>
      </c>
    </row>
    <row r="48" spans="1:1" x14ac:dyDescent="0.35">
      <c r="A48" s="2" t="s">
        <v>97</v>
      </c>
    </row>
  </sheetData>
  <hyperlinks>
    <hyperlink ref="Q2" location="Contents!A1" display="back to contents"/>
  </hyperlinks>
  <pageMargins left="0.25" right="0.25" top="0.75" bottom="0.75" header="0.3" footer="0.3"/>
  <pageSetup paperSize="9" scale="8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7"/>
  <sheetViews>
    <sheetView zoomScaleNormal="100" workbookViewId="0">
      <selection activeCell="A2" sqref="A2"/>
    </sheetView>
  </sheetViews>
  <sheetFormatPr defaultColWidth="8.7265625" defaultRowHeight="14.5" x14ac:dyDescent="0.35"/>
  <cols>
    <col min="1" max="1" width="21.453125" style="39" customWidth="1"/>
    <col min="2" max="2" width="17.453125" style="39" customWidth="1"/>
    <col min="3" max="4" width="13.81640625" style="39" customWidth="1"/>
    <col min="5" max="5" width="13.453125" style="39" customWidth="1"/>
    <col min="6" max="6" width="10.81640625" style="39" customWidth="1"/>
    <col min="7" max="7" width="13.54296875" style="39" bestFit="1" customWidth="1"/>
    <col min="8" max="8" width="16.26953125" style="39" bestFit="1" customWidth="1"/>
    <col min="9" max="9" width="12.453125" style="39" customWidth="1"/>
    <col min="10" max="10" width="8.7265625" style="39"/>
    <col min="11" max="11" width="17.26953125" style="39" bestFit="1" customWidth="1"/>
    <col min="12" max="16384" width="8.7265625" style="39"/>
  </cols>
  <sheetData>
    <row r="1" spans="1:11" ht="15.5" x14ac:dyDescent="0.35">
      <c r="A1" s="161" t="s">
        <v>70</v>
      </c>
      <c r="B1" s="27"/>
      <c r="C1" s="27"/>
      <c r="D1" s="27"/>
      <c r="E1" s="27"/>
      <c r="F1" s="27"/>
      <c r="G1" s="27"/>
      <c r="H1" s="27"/>
      <c r="K1" s="72" t="s">
        <v>26</v>
      </c>
    </row>
    <row r="2" spans="1:11" ht="15.5" x14ac:dyDescent="0.35">
      <c r="A2" s="160" t="s">
        <v>107</v>
      </c>
      <c r="B2" s="27"/>
      <c r="C2" s="43"/>
      <c r="D2" s="27"/>
      <c r="E2" s="27"/>
      <c r="F2" s="27"/>
      <c r="G2" s="27"/>
      <c r="H2" s="27"/>
      <c r="I2" s="27"/>
    </row>
    <row r="3" spans="1:11" ht="16.5" x14ac:dyDescent="0.4">
      <c r="A3" s="27"/>
      <c r="B3" s="27"/>
      <c r="C3" s="47"/>
      <c r="D3" s="27"/>
      <c r="E3" s="27"/>
      <c r="F3" s="27"/>
      <c r="H3" s="27"/>
      <c r="I3" s="35" t="s">
        <v>52</v>
      </c>
    </row>
    <row r="4" spans="1:11" ht="17.5" x14ac:dyDescent="0.45">
      <c r="A4" s="85" t="s">
        <v>38</v>
      </c>
      <c r="B4" s="47" t="s">
        <v>86</v>
      </c>
      <c r="C4" s="47" t="s">
        <v>43</v>
      </c>
      <c r="D4" s="47" t="s">
        <v>44</v>
      </c>
      <c r="E4" s="47" t="s">
        <v>27</v>
      </c>
      <c r="F4" s="47" t="s">
        <v>28</v>
      </c>
      <c r="G4" s="47" t="s">
        <v>45</v>
      </c>
      <c r="H4" s="47" t="s">
        <v>46</v>
      </c>
      <c r="I4" s="86" t="s">
        <v>40</v>
      </c>
    </row>
    <row r="5" spans="1:11" ht="15.5" x14ac:dyDescent="0.35">
      <c r="A5" s="46" t="s">
        <v>29</v>
      </c>
      <c r="B5" s="40">
        <f>Figure_2!B27/1000</f>
        <v>0.55470668782499266</v>
      </c>
      <c r="C5" s="40">
        <f>Figure_2!C27/1000</f>
        <v>3.697281267741106</v>
      </c>
      <c r="D5" s="40">
        <f>Figure_2!D27/1000</f>
        <v>1.315298365488331</v>
      </c>
      <c r="E5" s="40">
        <f>Figure_2!E27/1000</f>
        <v>0</v>
      </c>
      <c r="F5" s="40">
        <f>Figure_2!F27/1000</f>
        <v>0</v>
      </c>
      <c r="G5" s="40">
        <f>Figure_2!G27/1000</f>
        <v>0</v>
      </c>
      <c r="H5" s="40">
        <f>Figure_2!H27/1000</f>
        <v>0</v>
      </c>
      <c r="I5" s="40">
        <f>Figure_2!I27/1000</f>
        <v>5.5672863210544303</v>
      </c>
      <c r="K5" s="135"/>
    </row>
    <row r="6" spans="1:11" ht="15.5" x14ac:dyDescent="0.35">
      <c r="A6" s="46" t="s">
        <v>30</v>
      </c>
      <c r="B6" s="40">
        <f>Figure_2!B28/1000</f>
        <v>2.45660251860446</v>
      </c>
      <c r="C6" s="40">
        <f>Figure_2!C28/1000</f>
        <v>1.7367599541003538E-2</v>
      </c>
      <c r="D6" s="40">
        <f>Figure_2!D28/1000</f>
        <v>4.6671603295456644E-2</v>
      </c>
      <c r="E6" s="40">
        <f>Figure_2!E28/1000</f>
        <v>0.26691140662852986</v>
      </c>
      <c r="F6" s="40">
        <f>Figure_2!F28/1000</f>
        <v>0</v>
      </c>
      <c r="G6" s="40">
        <f>Figure_2!G28/1000</f>
        <v>3.2419218605870266E-3</v>
      </c>
      <c r="H6" s="40">
        <f>Figure_2!H28/1000</f>
        <v>0</v>
      </c>
      <c r="I6" s="40">
        <f>Figure_2!I28/1000</f>
        <v>2.7907950499300367</v>
      </c>
      <c r="K6" s="135"/>
    </row>
    <row r="7" spans="1:11" ht="15.5" x14ac:dyDescent="0.35">
      <c r="A7" s="46" t="s">
        <v>48</v>
      </c>
      <c r="B7" s="40">
        <f>Figure_2!B29/1000</f>
        <v>2.8312126533853603</v>
      </c>
      <c r="C7" s="40">
        <f>Figure_2!C29/1000</f>
        <v>5.9163923890033741E-3</v>
      </c>
      <c r="D7" s="40">
        <f>Figure_2!D29/1000</f>
        <v>9.800721510266619E-3</v>
      </c>
      <c r="E7" s="40">
        <f>Figure_2!E29/1000</f>
        <v>0</v>
      </c>
      <c r="F7" s="40">
        <f>Figure_2!F29/1000</f>
        <v>0</v>
      </c>
      <c r="G7" s="40">
        <f>Figure_2!G29/1000</f>
        <v>0</v>
      </c>
      <c r="H7" s="40">
        <f>Figure_2!H29/1000</f>
        <v>0</v>
      </c>
      <c r="I7" s="40">
        <f>Figure_2!I29/1000</f>
        <v>2.8469297672846299</v>
      </c>
      <c r="K7" s="135"/>
    </row>
    <row r="8" spans="1:11" ht="15.5" x14ac:dyDescent="0.35">
      <c r="A8" s="46" t="s">
        <v>49</v>
      </c>
      <c r="B8" s="40">
        <f>Figure_2!B30/1000</f>
        <v>0.21933034369539336</v>
      </c>
      <c r="C8" s="40">
        <f>Figure_2!C30/1000</f>
        <v>0</v>
      </c>
      <c r="D8" s="40">
        <f>Figure_2!D30/1000</f>
        <v>1.3691715077781702E-3</v>
      </c>
      <c r="E8" s="40">
        <f>Figure_2!E30/1000</f>
        <v>0</v>
      </c>
      <c r="F8" s="40">
        <f>Figure_2!F30/1000</f>
        <v>0</v>
      </c>
      <c r="G8" s="40">
        <f>Figure_2!G30/1000</f>
        <v>0</v>
      </c>
      <c r="H8" s="40">
        <f>Figure_2!H30/1000</f>
        <v>0</v>
      </c>
      <c r="I8" s="40">
        <f>Figure_2!I30/1000</f>
        <v>0.22069951520317152</v>
      </c>
      <c r="K8" s="135"/>
    </row>
    <row r="9" spans="1:11" ht="15.5" x14ac:dyDescent="0.35">
      <c r="A9" s="46" t="s">
        <v>50</v>
      </c>
      <c r="B9" s="40">
        <f>Figure_2!B31/1000</f>
        <v>1.8462566684576638</v>
      </c>
      <c r="C9" s="40">
        <f>Figure_2!C31/1000</f>
        <v>0.35064324080000003</v>
      </c>
      <c r="D9" s="40">
        <f>Figure_2!D31/1000</f>
        <v>0.1681675868376</v>
      </c>
      <c r="E9" s="40">
        <f>Figure_2!E31/1000</f>
        <v>0</v>
      </c>
      <c r="F9" s="40">
        <f>Figure_2!F31/1000</f>
        <v>0</v>
      </c>
      <c r="G9" s="40">
        <f>Figure_2!G31/1000</f>
        <v>0</v>
      </c>
      <c r="H9" s="40">
        <f>Figure_2!H31/1000</f>
        <v>0</v>
      </c>
      <c r="I9" s="40">
        <f>Figure_2!I31/1000</f>
        <v>2.3650674960952642</v>
      </c>
      <c r="K9" s="135"/>
    </row>
    <row r="10" spans="1:11" ht="15.5" x14ac:dyDescent="0.35">
      <c r="A10" s="46" t="s">
        <v>34</v>
      </c>
      <c r="B10" s="40">
        <f>Figure_2!B32/1000</f>
        <v>0.14019543150945402</v>
      </c>
      <c r="C10" s="40">
        <f>Figure_2!C32/1000</f>
        <v>3.15174760310175E-4</v>
      </c>
      <c r="D10" s="40">
        <f>Figure_2!D32/1000</f>
        <v>7.8754051003221203E-5</v>
      </c>
      <c r="E10" s="40">
        <f>Figure_2!E32/1000</f>
        <v>0</v>
      </c>
      <c r="F10" s="40">
        <f>Figure_2!F32/1000</f>
        <v>0</v>
      </c>
      <c r="G10" s="40">
        <f>Figure_2!G32/1000</f>
        <v>0</v>
      </c>
      <c r="H10" s="40">
        <f>Figure_2!H32/1000</f>
        <v>0</v>
      </c>
      <c r="I10" s="40">
        <f>Figure_2!I32/1000</f>
        <v>0.14058936032076741</v>
      </c>
      <c r="K10" s="135"/>
    </row>
    <row r="11" spans="1:11" ht="15.5" x14ac:dyDescent="0.35">
      <c r="A11" s="46" t="s">
        <v>35</v>
      </c>
      <c r="B11" s="40">
        <f>Figure_2!B33/1000</f>
        <v>2.7828264345245901</v>
      </c>
      <c r="C11" s="40">
        <f>Figure_2!C33/1000</f>
        <v>4.3460807482667681E-2</v>
      </c>
      <c r="D11" s="40">
        <f>Figure_2!D33/1000</f>
        <v>1.2057941058789325E-2</v>
      </c>
      <c r="E11" s="40">
        <f>Figure_2!E33/1000</f>
        <v>2.7946786710586112E-2</v>
      </c>
      <c r="F11" s="40">
        <f>Figure_2!F33/1000</f>
        <v>0</v>
      </c>
      <c r="G11" s="40">
        <f>Figure_2!G33/1000</f>
        <v>0</v>
      </c>
      <c r="H11" s="40">
        <f>Figure_2!H33/1000</f>
        <v>0</v>
      </c>
      <c r="I11" s="40">
        <f>Figure_2!I33/1000</f>
        <v>2.8662919697766331</v>
      </c>
      <c r="K11" s="135"/>
    </row>
    <row r="12" spans="1:11" ht="15.5" x14ac:dyDescent="0.35">
      <c r="A12" s="46" t="s">
        <v>36</v>
      </c>
      <c r="B12" s="40">
        <f>Figure_2!B34/1000</f>
        <v>3.3449902023510338</v>
      </c>
      <c r="C12" s="40">
        <f>Figure_2!C34/1000</f>
        <v>1.9832382486748342E-3</v>
      </c>
      <c r="D12" s="40">
        <f>Figure_2!D34/1000</f>
        <v>3.4683193492132655E-2</v>
      </c>
      <c r="E12" s="40">
        <f>Figure_2!E34/1000</f>
        <v>0</v>
      </c>
      <c r="F12" s="40">
        <f>Figure_2!F34/1000</f>
        <v>0</v>
      </c>
      <c r="G12" s="40">
        <f>Figure_2!G34/1000</f>
        <v>0</v>
      </c>
      <c r="H12" s="40">
        <f>Figure_2!H34/1000</f>
        <v>0</v>
      </c>
      <c r="I12" s="40">
        <f>Figure_2!I34/1000</f>
        <v>3.3816566340918413</v>
      </c>
      <c r="K12" s="135"/>
    </row>
    <row r="13" spans="1:11" ht="15.5" x14ac:dyDescent="0.35">
      <c r="A13" s="46" t="s">
        <v>51</v>
      </c>
      <c r="B13" s="40">
        <f>Figure_2!B35/1000</f>
        <v>2.2986308352281899E-3</v>
      </c>
      <c r="C13" s="40">
        <f>Figure_2!C35/1000</f>
        <v>0.6734106192231244</v>
      </c>
      <c r="D13" s="40">
        <f>Figure_2!D35/1000</f>
        <v>4.7745506083636695E-2</v>
      </c>
      <c r="E13" s="40">
        <f>Figure_2!E35/1000</f>
        <v>0</v>
      </c>
      <c r="F13" s="40">
        <f>Figure_2!F35/1000</f>
        <v>0</v>
      </c>
      <c r="G13" s="40">
        <f>Figure_2!G35/1000</f>
        <v>0</v>
      </c>
      <c r="H13" s="40">
        <f>Figure_2!H35/1000</f>
        <v>0</v>
      </c>
      <c r="I13" s="40">
        <f>Figure_2!I35/1000</f>
        <v>0.72345475614198929</v>
      </c>
      <c r="K13" s="135"/>
    </row>
    <row r="14" spans="1:11" ht="15.5" x14ac:dyDescent="0.35">
      <c r="A14" s="87" t="s">
        <v>39</v>
      </c>
      <c r="B14" s="88">
        <f>Figure_2!B36/1000</f>
        <v>14.178419571188179</v>
      </c>
      <c r="C14" s="88">
        <f>Figure_2!C36/1000</f>
        <v>4.7903783401858897</v>
      </c>
      <c r="D14" s="88">
        <f>Figure_2!D36/1000</f>
        <v>1.6358728433249945</v>
      </c>
      <c r="E14" s="88">
        <f>Figure_2!E36/1000</f>
        <v>0.29485819333911595</v>
      </c>
      <c r="F14" s="88">
        <f>Figure_2!F36/1000</f>
        <v>0</v>
      </c>
      <c r="G14" s="88">
        <f>Figure_2!G36/1000</f>
        <v>3.2419218605870266E-3</v>
      </c>
      <c r="H14" s="88">
        <f>Figure_2!H36/1000</f>
        <v>0</v>
      </c>
      <c r="I14" s="88">
        <f>Figure_2!I36/1000</f>
        <v>20.902770869898767</v>
      </c>
      <c r="K14" s="135"/>
    </row>
    <row r="16" spans="1:11" ht="16.5" x14ac:dyDescent="0.4">
      <c r="A16" s="27" t="s">
        <v>91</v>
      </c>
    </row>
    <row r="17" spans="1:1" ht="16.5" x14ac:dyDescent="0.4">
      <c r="A17" s="27" t="s">
        <v>92</v>
      </c>
    </row>
  </sheetData>
  <hyperlinks>
    <hyperlink ref="K1" location="Contents!A1" display="back to contents"/>
  </hyperlinks>
  <pageMargins left="0.7" right="0.7" top="0.75" bottom="0.75" header="0.3" footer="0.3"/>
  <pageSetup paperSize="9" scale="78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34"/>
  <sheetViews>
    <sheetView zoomScaleNormal="100" workbookViewId="0">
      <selection activeCell="A2" sqref="A2"/>
    </sheetView>
  </sheetViews>
  <sheetFormatPr defaultColWidth="8.7265625" defaultRowHeight="14.5" x14ac:dyDescent="0.35"/>
  <cols>
    <col min="1" max="16384" width="8.7265625" style="39"/>
  </cols>
  <sheetData>
    <row r="1" spans="1:18" ht="15.5" x14ac:dyDescent="0.35">
      <c r="A1" s="159" t="s">
        <v>99</v>
      </c>
      <c r="R1" s="71" t="s">
        <v>26</v>
      </c>
    </row>
    <row r="2" spans="1:18" ht="15.5" x14ac:dyDescent="0.35">
      <c r="A2" s="160" t="s">
        <v>181</v>
      </c>
    </row>
    <row r="3" spans="1:18" ht="15.5" x14ac:dyDescent="0.35">
      <c r="A3" s="28"/>
    </row>
    <row r="31" spans="1:1" ht="16.5" x14ac:dyDescent="0.4">
      <c r="A31" s="2" t="s">
        <v>193</v>
      </c>
    </row>
    <row r="32" spans="1:1" x14ac:dyDescent="0.35">
      <c r="A32" s="1"/>
    </row>
    <row r="33" spans="1:1" ht="16.5" x14ac:dyDescent="0.4">
      <c r="A33" s="27" t="s">
        <v>91</v>
      </c>
    </row>
    <row r="34" spans="1:1" ht="16.5" x14ac:dyDescent="0.4">
      <c r="A34" s="27" t="s">
        <v>92</v>
      </c>
    </row>
  </sheetData>
  <hyperlinks>
    <hyperlink ref="R1" location="Contents!A1" display="back to contents"/>
  </hyperlinks>
  <pageMargins left="0.7" right="0.7" top="0.75" bottom="0.75" header="0.3" footer="0.3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Cover</vt:lpstr>
      <vt:lpstr>Contents</vt:lpstr>
      <vt:lpstr>Figure_1</vt:lpstr>
      <vt:lpstr>Table_1</vt:lpstr>
      <vt:lpstr>Figure_2</vt:lpstr>
      <vt:lpstr>Figure_3</vt:lpstr>
      <vt:lpstr>Figure_4</vt:lpstr>
      <vt:lpstr>Table_2</vt:lpstr>
      <vt:lpstr>Figure_5</vt:lpstr>
      <vt:lpstr>Table_3</vt:lpstr>
      <vt:lpstr>Figure_6</vt:lpstr>
      <vt:lpstr>Table_4 </vt:lpstr>
      <vt:lpstr>Table_5</vt:lpstr>
      <vt:lpstr>Table_6</vt:lpstr>
      <vt:lpstr>Table_7</vt:lpstr>
      <vt:lpstr>Table_8</vt:lpstr>
    </vt:vector>
  </TitlesOfParts>
  <Company>DAERA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Northern Ireland greenhouse gas inventory 1990-2020 statistical bulletin - data and charts</dc:title>
  <dc:subject>Northern Ireland Greenhouse Gas Inventory</dc:subject>
  <dc:creator>Statistical Analytical Services Branch</dc:creator>
  <cp:keywords>Northern Ireland Greenhouse Gas Inventory</cp:keywords>
  <cp:lastModifiedBy>Carol Murphy</cp:lastModifiedBy>
  <cp:lastPrinted>2020-06-15T10:32:38Z</cp:lastPrinted>
  <dcterms:created xsi:type="dcterms:W3CDTF">2016-06-01T10:10:34Z</dcterms:created>
  <dcterms:modified xsi:type="dcterms:W3CDTF">2022-06-06T15:57:30Z</dcterms:modified>
</cp:coreProperties>
</file>