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tables/table8.xml" ContentType="application/vnd.openxmlformats-officedocument.spreadsheetml.table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10.xml" ContentType="application/vnd.openxmlformats-officedocument.drawing+xml"/>
  <Override PartName="/xl/tables/table14.xml" ContentType="application/vnd.openxmlformats-officedocument.spreadsheetml.table+xml"/>
  <Override PartName="/xl/charts/chart14.xml" ContentType="application/vnd.openxmlformats-officedocument.drawingml.chart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10119\RECORDS-NI_7.1.2\Offline Records (RN)\DAERA ~ Analysis - Statistical Publications - Climate Change(5)\"/>
    </mc:Choice>
  </mc:AlternateContent>
  <xr:revisionPtr revIDLastSave="0" documentId="13_ncr:1_{805DA6C0-7672-45A3-931B-9DA55AA441DB}" xr6:coauthVersionLast="47" xr6:coauthVersionMax="47" xr10:uidLastSave="{00000000-0000-0000-0000-000000000000}"/>
  <bookViews>
    <workbookView xWindow="-120" yWindow="-16320" windowWidth="29040" windowHeight="15840" tabRatio="781" xr2:uid="{00000000-000D-0000-FFFF-FFFF00000000}"/>
  </bookViews>
  <sheets>
    <sheet name="Cover" sheetId="1" r:id="rId1"/>
    <sheet name="Contents" sheetId="2" r:id="rId2"/>
    <sheet name="Figure_1" sheetId="5" r:id="rId3"/>
    <sheet name="Table_1" sheetId="3" r:id="rId4"/>
    <sheet name="Figure_2" sheetId="4" r:id="rId5"/>
    <sheet name="Figure_3" sheetId="15" r:id="rId6"/>
    <sheet name="Figure_4" sheetId="26" r:id="rId7"/>
    <sheet name="Table_2" sheetId="27" r:id="rId8"/>
    <sheet name="Table_3" sheetId="17" r:id="rId9"/>
    <sheet name="Figure_5" sheetId="20" r:id="rId10"/>
    <sheet name="Table_4" sheetId="25" r:id="rId11"/>
    <sheet name="Table_5" sheetId="13" r:id="rId12"/>
    <sheet name="Figure_6" sheetId="14" r:id="rId13"/>
    <sheet name="Table_6" sheetId="12" r:id="rId14"/>
    <sheet name="Table_7" sheetId="10" r:id="rId15"/>
  </sheets>
  <externalReferences>
    <externalReference r:id="rId16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7" l="1"/>
  <c r="F18" i="27"/>
  <c r="G17" i="27"/>
  <c r="F17" i="27"/>
  <c r="E17" i="27"/>
  <c r="G16" i="27"/>
  <c r="F16" i="27"/>
  <c r="E16" i="27"/>
  <c r="G15" i="27"/>
  <c r="F15" i="27"/>
  <c r="E15" i="27"/>
  <c r="G14" i="27"/>
  <c r="F14" i="27"/>
  <c r="E14" i="27"/>
  <c r="B35" i="15" l="1"/>
  <c r="B34" i="15"/>
  <c r="E27" i="3"/>
  <c r="B15" i="12" l="1"/>
  <c r="D12" i="10" l="1"/>
  <c r="D5" i="10"/>
  <c r="G5" i="10" s="1"/>
  <c r="D6" i="10"/>
  <c r="D7" i="10"/>
  <c r="D8" i="10"/>
  <c r="D9" i="10"/>
  <c r="D10" i="10"/>
  <c r="D11" i="10"/>
  <c r="D13" i="10"/>
  <c r="D14" i="10"/>
  <c r="C6" i="10"/>
  <c r="C7" i="10"/>
  <c r="C8" i="10"/>
  <c r="C9" i="10"/>
  <c r="C10" i="10"/>
  <c r="C11" i="10"/>
  <c r="C12" i="10"/>
  <c r="C13" i="10"/>
  <c r="C5" i="10"/>
  <c r="C14" i="10"/>
  <c r="G14" i="10" s="1"/>
  <c r="B5" i="10"/>
  <c r="E5" i="10" l="1"/>
  <c r="F5" i="10"/>
  <c r="I26" i="4"/>
  <c r="I27" i="4"/>
  <c r="I28" i="4"/>
  <c r="I29" i="4"/>
  <c r="I30" i="4"/>
  <c r="I31" i="4"/>
  <c r="I32" i="4"/>
  <c r="I33" i="4"/>
  <c r="I34" i="4"/>
  <c r="D8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C7" i="3" s="1"/>
  <c r="F6" i="25" s="1"/>
  <c r="G6" i="25" s="1"/>
  <c r="AB33" i="3"/>
  <c r="B30" i="15" s="1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C8" i="3" s="1"/>
  <c r="F7" i="25" s="1"/>
  <c r="G7" i="25" s="1"/>
  <c r="AB34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C9" i="3" s="1"/>
  <c r="F8" i="25" s="1"/>
  <c r="G8" i="25" s="1"/>
  <c r="AB35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C10" i="3" s="1"/>
  <c r="F9" i="25" s="1"/>
  <c r="G9" i="25" s="1"/>
  <c r="AB36" i="3"/>
  <c r="D10" i="3" s="1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D11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D12" i="3" s="1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D13" i="3" s="1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D14" i="3" s="1"/>
  <c r="E33" i="3"/>
  <c r="E34" i="3"/>
  <c r="E35" i="3"/>
  <c r="E36" i="3"/>
  <c r="E37" i="3"/>
  <c r="E38" i="3"/>
  <c r="E39" i="3"/>
  <c r="E40" i="3"/>
  <c r="E32" i="3"/>
  <c r="D33" i="3"/>
  <c r="D34" i="3"/>
  <c r="D35" i="3"/>
  <c r="D36" i="3"/>
  <c r="D37" i="3"/>
  <c r="D38" i="3"/>
  <c r="D39" i="3"/>
  <c r="D40" i="3"/>
  <c r="D32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E41" i="3"/>
  <c r="D41" i="3"/>
  <c r="C41" i="3"/>
  <c r="B41" i="3"/>
  <c r="C33" i="3"/>
  <c r="C34" i="3"/>
  <c r="C35" i="3"/>
  <c r="C36" i="3"/>
  <c r="C37" i="3"/>
  <c r="C38" i="3"/>
  <c r="C39" i="3"/>
  <c r="C40" i="3"/>
  <c r="C32" i="3"/>
  <c r="B33" i="3"/>
  <c r="B34" i="3"/>
  <c r="B35" i="3"/>
  <c r="B36" i="3"/>
  <c r="B37" i="3"/>
  <c r="B38" i="3"/>
  <c r="B39" i="3"/>
  <c r="B40" i="3"/>
  <c r="B32" i="3"/>
  <c r="B6" i="3" s="1"/>
  <c r="C5" i="25" s="1"/>
  <c r="D5" i="25" s="1"/>
  <c r="C13" i="3" l="1"/>
  <c r="F12" i="25" s="1"/>
  <c r="G12" i="25" s="1"/>
  <c r="B12" i="13"/>
  <c r="C6" i="3"/>
  <c r="F5" i="25" s="1"/>
  <c r="G5" i="25" s="1"/>
  <c r="B32" i="15"/>
  <c r="C12" i="3"/>
  <c r="F11" i="25" s="1"/>
  <c r="G11" i="25" s="1"/>
  <c r="C11" i="3"/>
  <c r="F10" i="25" s="1"/>
  <c r="G10" i="25" s="1"/>
  <c r="D9" i="3"/>
  <c r="G28" i="3"/>
  <c r="D7" i="3"/>
  <c r="C14" i="3"/>
  <c r="F13" i="25" s="1"/>
  <c r="G13" i="25" s="1"/>
  <c r="C15" i="3"/>
  <c r="F14" i="25" s="1"/>
  <c r="G14" i="25" s="1"/>
  <c r="G26" i="3"/>
  <c r="G24" i="3"/>
  <c r="E19" i="3"/>
  <c r="G19" i="3"/>
  <c r="D6" i="3"/>
  <c r="AG34" i="14"/>
  <c r="D15" i="3"/>
  <c r="B34" i="14"/>
  <c r="B48" i="5"/>
  <c r="B47" i="5"/>
  <c r="B46" i="5"/>
  <c r="B45" i="5"/>
  <c r="B44" i="5"/>
  <c r="B43" i="5"/>
  <c r="B42" i="5"/>
  <c r="B41" i="5"/>
  <c r="B40" i="5"/>
  <c r="B39" i="5"/>
  <c r="AH48" i="5"/>
  <c r="AH47" i="5"/>
  <c r="AH46" i="5"/>
  <c r="AH45" i="5"/>
  <c r="AH44" i="5"/>
  <c r="AH43" i="5"/>
  <c r="AH42" i="5"/>
  <c r="AH41" i="5"/>
  <c r="AH40" i="5"/>
  <c r="AH39" i="5"/>
  <c r="G25" i="3" l="1"/>
  <c r="E6" i="3"/>
  <c r="F6" i="3"/>
  <c r="B21" i="3"/>
  <c r="C39" i="5" l="1"/>
  <c r="C40" i="5"/>
  <c r="C41" i="5"/>
  <c r="C42" i="5"/>
  <c r="C43" i="5"/>
  <c r="C44" i="5"/>
  <c r="C45" i="5"/>
  <c r="C46" i="5"/>
  <c r="C47" i="5"/>
  <c r="C48" i="5"/>
  <c r="F35" i="4" l="1"/>
  <c r="H35" i="4"/>
  <c r="I35" i="4" l="1"/>
  <c r="B36" i="4" s="1"/>
  <c r="I36" i="4" l="1"/>
  <c r="D36" i="4"/>
  <c r="I5" i="12"/>
  <c r="I7" i="12" l="1"/>
  <c r="I8" i="12"/>
  <c r="I9" i="12"/>
  <c r="I10" i="12"/>
  <c r="I11" i="12"/>
  <c r="I12" i="12"/>
  <c r="I13" i="12"/>
  <c r="I6" i="12"/>
  <c r="I14" i="12" l="1"/>
  <c r="B7" i="3"/>
  <c r="C6" i="25" s="1"/>
  <c r="D6" i="25" s="1"/>
  <c r="B8" i="3"/>
  <c r="C7" i="25" s="1"/>
  <c r="D7" i="25" s="1"/>
  <c r="B9" i="3"/>
  <c r="C8" i="25" s="1"/>
  <c r="D8" i="25" s="1"/>
  <c r="B10" i="3"/>
  <c r="C9" i="25" s="1"/>
  <c r="D9" i="25" s="1"/>
  <c r="B11" i="3"/>
  <c r="C10" i="25" s="1"/>
  <c r="D10" i="25" s="1"/>
  <c r="B12" i="3"/>
  <c r="C11" i="25" s="1"/>
  <c r="D11" i="25" s="1"/>
  <c r="B13" i="3"/>
  <c r="C12" i="25" s="1"/>
  <c r="D12" i="25" s="1"/>
  <c r="B14" i="3"/>
  <c r="C13" i="25" s="1"/>
  <c r="D13" i="25" s="1"/>
  <c r="B15" i="3"/>
  <c r="C14" i="25" s="1"/>
  <c r="D14" i="25" s="1"/>
  <c r="D15" i="12" l="1"/>
  <c r="B33" i="15"/>
  <c r="E26" i="3"/>
  <c r="E24" i="3"/>
  <c r="E21" i="3"/>
  <c r="B19" i="3"/>
  <c r="F19" i="3" s="1"/>
  <c r="B10" i="13"/>
  <c r="E22" i="3" l="1"/>
  <c r="E25" i="3"/>
  <c r="E23" i="3"/>
  <c r="E11" i="3"/>
  <c r="F11" i="3"/>
  <c r="E10" i="3"/>
  <c r="F10" i="3"/>
  <c r="E8" i="3"/>
  <c r="F8" i="3"/>
  <c r="E7" i="3"/>
  <c r="F7" i="3"/>
  <c r="E12" i="3"/>
  <c r="F12" i="3"/>
  <c r="E9" i="3"/>
  <c r="F9" i="3"/>
  <c r="E14" i="3"/>
  <c r="F14" i="3"/>
  <c r="E15" i="3"/>
  <c r="F15" i="3"/>
  <c r="E13" i="3"/>
  <c r="F13" i="3"/>
  <c r="E20" i="3"/>
  <c r="AF34" i="14"/>
  <c r="B11" i="13"/>
  <c r="B9" i="13"/>
  <c r="H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H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H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H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H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H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H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H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H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H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E34" i="14" l="1"/>
  <c r="B6" i="17" l="1"/>
  <c r="C6" i="17"/>
  <c r="D6" i="17"/>
  <c r="E6" i="17"/>
  <c r="F6" i="17"/>
  <c r="G6" i="17"/>
  <c r="H6" i="17"/>
  <c r="B7" i="17"/>
  <c r="C7" i="17"/>
  <c r="D7" i="17"/>
  <c r="E7" i="17"/>
  <c r="F7" i="17"/>
  <c r="G7" i="17"/>
  <c r="H7" i="17"/>
  <c r="B8" i="17"/>
  <c r="C8" i="17"/>
  <c r="D8" i="17"/>
  <c r="E8" i="17"/>
  <c r="F8" i="17"/>
  <c r="G8" i="17"/>
  <c r="H8" i="17"/>
  <c r="B9" i="17"/>
  <c r="C9" i="17"/>
  <c r="D9" i="17"/>
  <c r="E9" i="17"/>
  <c r="F9" i="17"/>
  <c r="G9" i="17"/>
  <c r="H9" i="17"/>
  <c r="B10" i="17"/>
  <c r="C10" i="17"/>
  <c r="D10" i="17"/>
  <c r="E10" i="17"/>
  <c r="F10" i="17"/>
  <c r="G10" i="17"/>
  <c r="H10" i="17"/>
  <c r="B11" i="17"/>
  <c r="C11" i="17"/>
  <c r="D11" i="17"/>
  <c r="E11" i="17"/>
  <c r="F11" i="17"/>
  <c r="G11" i="17"/>
  <c r="H11" i="17"/>
  <c r="B12" i="17"/>
  <c r="C12" i="17"/>
  <c r="D12" i="17"/>
  <c r="E12" i="17"/>
  <c r="F12" i="17"/>
  <c r="G12" i="17"/>
  <c r="H12" i="17"/>
  <c r="B13" i="17"/>
  <c r="C13" i="17"/>
  <c r="D13" i="17"/>
  <c r="E13" i="17"/>
  <c r="F13" i="17"/>
  <c r="G13" i="17"/>
  <c r="H13" i="17"/>
  <c r="B14" i="17"/>
  <c r="C14" i="17"/>
  <c r="D14" i="17"/>
  <c r="E14" i="17"/>
  <c r="F14" i="17"/>
  <c r="G14" i="17"/>
  <c r="H14" i="17"/>
  <c r="C5" i="17"/>
  <c r="D5" i="17"/>
  <c r="E5" i="17"/>
  <c r="F5" i="17"/>
  <c r="G5" i="17"/>
  <c r="H5" i="17"/>
  <c r="B5" i="17"/>
  <c r="AD34" i="14" l="1"/>
  <c r="B8" i="13"/>
  <c r="B5" i="13"/>
  <c r="B28" i="15" l="1"/>
  <c r="AC34" i="14" l="1"/>
  <c r="B7" i="13" l="1"/>
  <c r="B31" i="15" l="1"/>
  <c r="B29" i="15"/>
  <c r="B28" i="3"/>
  <c r="F28" i="3" s="1"/>
  <c r="B36" i="15" l="1"/>
  <c r="C34" i="15" s="1"/>
  <c r="B6" i="13"/>
  <c r="C28" i="15" l="1"/>
  <c r="C33" i="15"/>
  <c r="C31" i="15"/>
  <c r="C29" i="15"/>
  <c r="C30" i="15"/>
  <c r="C32" i="15"/>
  <c r="C35" i="15"/>
  <c r="G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B34" i="14"/>
  <c r="C36" i="15" l="1"/>
  <c r="E6" i="10"/>
  <c r="E11" i="10"/>
  <c r="E13" i="10"/>
  <c r="I15" i="12"/>
  <c r="H15" i="12"/>
  <c r="G15" i="12"/>
  <c r="F15" i="12"/>
  <c r="E15" i="12"/>
  <c r="C15" i="12"/>
  <c r="B14" i="10"/>
  <c r="F14" i="10" s="1"/>
  <c r="B13" i="10"/>
  <c r="B12" i="10"/>
  <c r="B11" i="10"/>
  <c r="E10" i="10"/>
  <c r="B10" i="10"/>
  <c r="B9" i="10"/>
  <c r="B8" i="10"/>
  <c r="B7" i="10"/>
  <c r="B6" i="10"/>
  <c r="E7" i="10" l="1"/>
  <c r="F12" i="10"/>
  <c r="E12" i="10"/>
  <c r="E8" i="10"/>
  <c r="G9" i="10"/>
  <c r="E9" i="10"/>
  <c r="F6" i="10"/>
  <c r="G12" i="10"/>
  <c r="G10" i="10"/>
  <c r="G11" i="10"/>
  <c r="G7" i="10"/>
  <c r="G8" i="10"/>
  <c r="F8" i="10"/>
  <c r="G6" i="10"/>
  <c r="F10" i="10"/>
  <c r="G13" i="10"/>
  <c r="F7" i="10"/>
  <c r="F9" i="10"/>
  <c r="F11" i="10"/>
  <c r="F13" i="10"/>
  <c r="E14" i="10" l="1"/>
  <c r="G21" i="3"/>
  <c r="B20" i="3"/>
  <c r="F20" i="3" s="1"/>
  <c r="F21" i="3"/>
  <c r="B22" i="3"/>
  <c r="F22" i="3" s="1"/>
  <c r="B23" i="3"/>
  <c r="B24" i="3"/>
  <c r="B25" i="3"/>
  <c r="F25" i="3" s="1"/>
  <c r="B26" i="3"/>
  <c r="F26" i="3" s="1"/>
  <c r="B27" i="3"/>
  <c r="G22" i="3" l="1"/>
  <c r="F23" i="3"/>
  <c r="G23" i="3"/>
  <c r="F27" i="3"/>
  <c r="G20" i="3"/>
  <c r="F24" i="3"/>
  <c r="G27" i="3"/>
  <c r="E28" i="3" l="1"/>
  <c r="I5" i="17"/>
  <c r="E36" i="4"/>
  <c r="F36" i="4"/>
  <c r="H36" i="4"/>
  <c r="C36" i="4"/>
  <c r="G36" i="4"/>
  <c r="I14" i="17"/>
  <c r="I13" i="17"/>
  <c r="I12" i="17"/>
  <c r="I11" i="17"/>
  <c r="I10" i="17"/>
  <c r="I9" i="17"/>
  <c r="I8" i="17"/>
  <c r="I7" i="17"/>
  <c r="I6" i="17"/>
</calcChain>
</file>

<file path=xl/sharedStrings.xml><?xml version="1.0" encoding="utf-8"?>
<sst xmlns="http://schemas.openxmlformats.org/spreadsheetml/2006/main" count="525" uniqueCount="199">
  <si>
    <t>Coverage:</t>
  </si>
  <si>
    <t>Frequency:</t>
  </si>
  <si>
    <t>Reporting period:</t>
  </si>
  <si>
    <t>Theme:</t>
  </si>
  <si>
    <t>Date of publication:</t>
  </si>
  <si>
    <t>URL:</t>
  </si>
  <si>
    <t>Northern Ireland</t>
  </si>
  <si>
    <t>Agriculture and Environment</t>
  </si>
  <si>
    <t>Annual</t>
  </si>
  <si>
    <t>statistical bulletin - data and charts</t>
  </si>
  <si>
    <t>Telephone:</t>
  </si>
  <si>
    <t>Email:</t>
  </si>
  <si>
    <t>Address:</t>
  </si>
  <si>
    <t>Department of Agriculture, Environment and Rural Affairs</t>
  </si>
  <si>
    <t>Room 816, Dundonald House</t>
  </si>
  <si>
    <t>Upper Newtownards Road</t>
  </si>
  <si>
    <t>Ballymiscaw</t>
  </si>
  <si>
    <t>Belfast BT4 3SB</t>
  </si>
  <si>
    <t>No</t>
  </si>
  <si>
    <t>National Statistics data:</t>
  </si>
  <si>
    <t>This spreadsheet contains the tables and charts used in the Northern Ireland greenhouse gas</t>
  </si>
  <si>
    <t>Contents</t>
  </si>
  <si>
    <t>Data table</t>
  </si>
  <si>
    <t>Multiple line charts</t>
  </si>
  <si>
    <t>Type</t>
  </si>
  <si>
    <t>Title</t>
  </si>
  <si>
    <t>back to contents</t>
  </si>
  <si>
    <t>HFCs</t>
  </si>
  <si>
    <t>PFCs</t>
  </si>
  <si>
    <t>Agriculture</t>
  </si>
  <si>
    <t>Business</t>
  </si>
  <si>
    <t>Energy Supply</t>
  </si>
  <si>
    <t>Industrial Process</t>
  </si>
  <si>
    <t>Land Use Change</t>
  </si>
  <si>
    <t>Public</t>
  </si>
  <si>
    <t>Residential</t>
  </si>
  <si>
    <t>Transport</t>
  </si>
  <si>
    <t>Waste Management</t>
  </si>
  <si>
    <t>Sector</t>
  </si>
  <si>
    <t>Total</t>
  </si>
  <si>
    <t>All gases</t>
  </si>
  <si>
    <t>% of all gases</t>
  </si>
  <si>
    <r>
      <t>CO</t>
    </r>
    <r>
      <rPr>
        <b/>
        <vertAlign val="subscript"/>
        <sz val="12"/>
        <color theme="1"/>
        <rFont val="Arial"/>
        <family val="2"/>
      </rPr>
      <t>2</t>
    </r>
  </si>
  <si>
    <r>
      <t>CH</t>
    </r>
    <r>
      <rPr>
        <b/>
        <vertAlign val="subscript"/>
        <sz val="12"/>
        <color theme="1"/>
        <rFont val="Arial"/>
        <family val="2"/>
      </rPr>
      <t>4</t>
    </r>
  </si>
  <si>
    <r>
      <t>N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O</t>
    </r>
  </si>
  <si>
    <r>
      <t>SF</t>
    </r>
    <r>
      <rPr>
        <b/>
        <vertAlign val="subscript"/>
        <sz val="12"/>
        <color theme="1"/>
        <rFont val="Arial"/>
        <family val="2"/>
      </rPr>
      <t>6</t>
    </r>
  </si>
  <si>
    <r>
      <t>NF</t>
    </r>
    <r>
      <rPr>
        <b/>
        <vertAlign val="subscript"/>
        <sz val="12"/>
        <color theme="1"/>
        <rFont val="Arial"/>
        <family val="2"/>
      </rPr>
      <t>3</t>
    </r>
  </si>
  <si>
    <t>BaseYear</t>
  </si>
  <si>
    <t>Energy supply</t>
  </si>
  <si>
    <t>Industrial process</t>
  </si>
  <si>
    <t>Land use change</t>
  </si>
  <si>
    <t>Waste management</t>
  </si>
  <si>
    <r>
      <t>Units: MtCO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</si>
  <si>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This table was based on the following table from the National Atmospheric Emissions Inventory.</t>
  </si>
  <si>
    <r>
      <t>Units: ktCO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</si>
  <si>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This doughnut chart was based on the following data table.</t>
  </si>
  <si>
    <t>028 9054 0916</t>
  </si>
  <si>
    <t>Statistics and Analytical Services Branch</t>
  </si>
  <si>
    <t>Doughnut chart and table</t>
  </si>
  <si>
    <t>Line chart and table</t>
  </si>
  <si>
    <t>2014 (base year for PfG reporting)</t>
  </si>
  <si>
    <t>% change since base year</t>
  </si>
  <si>
    <t>This line chart was based on the data below (calculated from table 1).</t>
  </si>
  <si>
    <t>env.stats@daera-ni.gov.uk</t>
  </si>
  <si>
    <t>Other</t>
  </si>
  <si>
    <t>Figure 4: Greenhouse gas emissions by sector</t>
  </si>
  <si>
    <t>Figure 1: Greenhouse gas emissions</t>
  </si>
  <si>
    <t>Figure 3: Greenhouse gas emissions by sector</t>
  </si>
  <si>
    <t>Bar Chart</t>
  </si>
  <si>
    <t xml:space="preserve">Line Chart  </t>
  </si>
  <si>
    <t>Figure 6: Greenhouse gas emissions, % reduction from base year, NI</t>
  </si>
  <si>
    <t>Figure 5: Individual greenhouse gas emissions within sector* (MtCO2e), NI</t>
  </si>
  <si>
    <t>Figure 4: Greenhouse gas emissions by sector, NI</t>
  </si>
  <si>
    <t>Figure 3: Greenhouse gas emissions by sector, NI</t>
  </si>
  <si>
    <t>Figure 2: Greenhouse gas emissions by gas type, NI</t>
  </si>
  <si>
    <t>Figure 1: Greenhouse gas emissions, NI</t>
  </si>
  <si>
    <r>
      <t>CO</t>
    </r>
    <r>
      <rPr>
        <b/>
        <sz val="9"/>
        <color theme="1"/>
        <rFont val="Arial"/>
        <family val="2"/>
      </rPr>
      <t>2</t>
    </r>
  </si>
  <si>
    <r>
      <t>Emissions are reported for seven greenhouse gases: carbon dioxide (CO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), methane (CH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), nitrous oxide (N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O), </t>
    </r>
  </si>
  <si>
    <r>
      <t>hydrofluorocarbons (HFCs), perfluorocarbons (PFCs), sulphur hexafluoride (SF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) and nitrogen trifluoride (NF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</si>
  <si>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Year</t>
  </si>
  <si>
    <r>
      <t>NI GHG emissions 
(in MtCO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e)</t>
    </r>
  </si>
  <si>
    <r>
      <t>Emissions are reported for seven greenhouse gases: carbon dioxide (CO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), methane (CH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), nitrous oxide (N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O), hydrofluorocarbons (HFCs), </t>
    </r>
  </si>
  <si>
    <r>
      <t>perfluorocarbons (PFCs), sulphur hexafluoride (SF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) and nitrogen trifluoride (NF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</si>
  <si>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Hugh McNickle, Carol Murphy, Katie Barbour</t>
  </si>
  <si>
    <t>Statisticians:</t>
  </si>
  <si>
    <t>Northern Ireland Greenhouse Gas Inventory</t>
  </si>
  <si>
    <t>These line charts were based on the same data table as Figure 1.</t>
  </si>
  <si>
    <t>This table was based on the same data table as Figure1.</t>
  </si>
  <si>
    <t xml:space="preserve">Figure 5: Individual greenhouse gas emissions within sector* </t>
  </si>
  <si>
    <t>Base year</t>
  </si>
  <si>
    <t>2019</t>
  </si>
  <si>
    <t>2020</t>
  </si>
  <si>
    <t>1990</t>
  </si>
  <si>
    <t>1995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</si>
  <si>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</si>
  <si>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</si>
  <si>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</si>
  <si>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</si>
  <si>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</si>
  <si>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</si>
  <si>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</si>
  <si>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</si>
  <si>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</si>
  <si>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</si>
  <si>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</si>
  <si>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</si>
  <si>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</si>
  <si>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</si>
  <si>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</si>
  <si>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</si>
  <si>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</si>
  <si>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</si>
  <si>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</si>
  <si>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</si>
  <si>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</si>
  <si>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Some cells are left blank as there is no data entered for these years [1991,1992, 1993, 1994, 1996, 1997]</t>
  </si>
  <si>
    <r>
      <t>MtCO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e</t>
    </r>
  </si>
  <si>
    <t>1991</t>
  </si>
  <si>
    <t>1992</t>
  </si>
  <si>
    <t>1993</t>
  </si>
  <si>
    <t>1994</t>
  </si>
  <si>
    <t>1996</t>
  </si>
  <si>
    <t>1997</t>
  </si>
  <si>
    <t>Greenhouse Gas</t>
  </si>
  <si>
    <r>
      <t>Units: KtCO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</si>
  <si>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Northern Ireland; base year and 2020</t>
  </si>
  <si>
    <t>These tables were based on the following table from the National Atmospheric Emissions Inventory.</t>
  </si>
  <si>
    <t>Monitoring of the 2016-21 Draft Programme for Government Indicators ceased in May 2021.  </t>
  </si>
  <si>
    <t>Base year emissions (1990-2020 inventory)</t>
  </si>
  <si>
    <t>Change in base year emissions</t>
  </si>
  <si>
    <t>Table 1b: Greenhouse gas emissions by sector (% change), NI</t>
  </si>
  <si>
    <r>
      <t>*Note that the there are zeros amounts of PFC and NF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as well as a minimal amount of SF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 xml:space="preserve"> recorded in NI and, as such, these gases are not included in the chart above.</t>
    </r>
  </si>
  <si>
    <r>
      <t>1990 is used for base year reporting for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, CH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 xml:space="preserve"> and N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O, whilst 1995 is used for SF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, PFCs, HFCs and NF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.</t>
    </r>
  </si>
  <si>
    <t>*Note that the there are zeros amounts of PFC and NF3 as well as a minimal amount of SF6 recorded in NI and, as such, these gases are not included in the chart above.</t>
  </si>
  <si>
    <t>Figure 2: Greenhouse gas emissions by gas type*</t>
  </si>
  <si>
    <t>Figure 6: Greenhouse gas emissions, % reduction from base year*</t>
  </si>
  <si>
    <r>
      <t>*1990 is used for base year reporting for 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, CH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 xml:space="preserve"> and 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O, whilst 1995 is used for SF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, PFCs, HFCs and NF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.</t>
    </r>
  </si>
  <si>
    <r>
      <t>Tables 1a and 1b: Greenhouse gas emissions by sector, change in MtCO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e and percentage change</t>
    </r>
  </si>
  <si>
    <t>Table 1a: Greenhouse gas emissions by sector, change in MtCO2e</t>
  </si>
  <si>
    <t>Table 1b: Greenhouse gas emissions by sector, percentage change</t>
  </si>
  <si>
    <t>MtCO2e</t>
  </si>
  <si>
    <t>Northern Ireland greenhouse gas inventory 1990-2021</t>
  </si>
  <si>
    <t>inventory statistical bulletin 1990 to 2021.</t>
  </si>
  <si>
    <t>20 June 2023</t>
  </si>
  <si>
    <t>1990 to 2021</t>
  </si>
  <si>
    <t>Northern Ireland; base year / 1990, 1995, 1998 to 2021</t>
  </si>
  <si>
    <t>Source: Greenhouse Gas Inventories for England, Scotland, Wales and Northern Ireland: 1990 - 2021</t>
  </si>
  <si>
    <t>2021</t>
  </si>
  <si>
    <t>Northern Ireland; base year, 2020, 2021</t>
  </si>
  <si>
    <t>The line chart above was based on the following data table.</t>
  </si>
  <si>
    <r>
      <t>This table in MtCO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 was based on the following table from the National Atmospheric Emissions Inventory.</t>
    </r>
  </si>
  <si>
    <t>This sheet contains three tables presented below each other with one blank row between tables.</t>
  </si>
  <si>
    <t>Change base year to 2021</t>
  </si>
  <si>
    <t>Change 2020 to 2021</t>
  </si>
  <si>
    <t>% of total emissions 2021</t>
  </si>
  <si>
    <t>% change base year to 2021</t>
  </si>
  <si>
    <t>% change 2020 to 2021</t>
  </si>
  <si>
    <t>Northern Ireland; 2021</t>
  </si>
  <si>
    <t>Northern Ireland; 1990, 1995, 1998 - 2021</t>
  </si>
  <si>
    <t>This sheet contains one chart and two tables presented below each other with one blank row between each.</t>
  </si>
  <si>
    <t>This sheet contains one chart and one table presented below each other with one blank row between each.</t>
  </si>
  <si>
    <t>This sheet contains nine charts presented in a 3x3 formation.</t>
  </si>
  <si>
    <t>This sheet contains one chart.</t>
  </si>
  <si>
    <r>
      <t>Northern Ireland; 2021, MtCO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e</t>
    </r>
  </si>
  <si>
    <t>Northern Ireland; 1990 to 2021, % change</t>
  </si>
  <si>
    <t>This sheet contains one table.</t>
  </si>
  <si>
    <t>United Kingdom; 2021</t>
  </si>
  <si>
    <t>United Kingdom; base year, 2020, 2021</t>
  </si>
  <si>
    <t>This sheet contains two tables presented below each other with one blank row between tables.</t>
  </si>
  <si>
    <t>Units: MtCO2e</t>
  </si>
  <si>
    <t>Units: KtCO2e</t>
  </si>
  <si>
    <t>Base year emissions (1990-2021 inventory)</t>
  </si>
  <si>
    <t>2020 emissions (1990-2020 inventory)</t>
  </si>
  <si>
    <t>2020 emissions (1990-2021 inventory)</t>
  </si>
  <si>
    <t>Change in 2020 emissions</t>
  </si>
  <si>
    <t>Units: ktCO2e</t>
  </si>
  <si>
    <r>
      <t>2021
(in MtCO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e)</t>
    </r>
  </si>
  <si>
    <t>Northern Ireland; base year, 2014 to 2021</t>
  </si>
  <si>
    <t>Data tables</t>
  </si>
  <si>
    <t>Table 2a: Greenhouse gas emissions by gas, change in MtCO2e</t>
  </si>
  <si>
    <t>Carbon dioxide</t>
  </si>
  <si>
    <t>Methane</t>
  </si>
  <si>
    <t>Nitrous Oxide</t>
  </si>
  <si>
    <t>‘F-gases’</t>
  </si>
  <si>
    <t>Table 2b: Greenhouse gas emissions by gas, percentage change</t>
  </si>
  <si>
    <r>
      <t>Table 1a: Greenhouse gas emissions by sector (change in MtCO</t>
    </r>
    <r>
      <rPr>
        <u/>
        <vertAlign val="subscript"/>
        <sz val="12"/>
        <color rgb="FF0563C1"/>
        <rFont val="Arial"/>
        <family val="2"/>
      </rPr>
      <t>2</t>
    </r>
    <r>
      <rPr>
        <u/>
        <sz val="12"/>
        <color rgb="FF0563C1"/>
        <rFont val="Arial"/>
        <family val="2"/>
      </rPr>
      <t>e), NI</t>
    </r>
  </si>
  <si>
    <t>Table 2b: Greenhouse gas emissions by gas (% change), NI</t>
  </si>
  <si>
    <t xml:space="preserve">Table 3: Greenhouse gas emissions by gas within sector, NI </t>
  </si>
  <si>
    <t>Table 3: Greenhouse gas emissions by gas within sector</t>
  </si>
  <si>
    <t>Table 2a: Greenhouse gas emissions by gas (change in MtCO2e), NI</t>
  </si>
  <si>
    <t>Table 5: Greenhouse gas emissions - progress against previous Programme for Government measure</t>
  </si>
  <si>
    <t xml:space="preserve">Table 4: Revisions in the 2021 Greenhouse Gas Inventory, by sector </t>
  </si>
  <si>
    <t>Table 4: Revisions in the 2021 Greenhouse Gas Inventory by sector, NI</t>
  </si>
  <si>
    <t>Table 5: Greenhouse gas emissions - progress against Programme for Government measure, NI</t>
  </si>
  <si>
    <t>Table 6: Greenhouse gas emissions by gas</t>
  </si>
  <si>
    <t>Table 6: Greenhouse gas emissions by gas, UK</t>
  </si>
  <si>
    <t>Table 7: Greenhouse gas emissions by sector</t>
  </si>
  <si>
    <t>Table 7: Greenhouse gas emissions by sector, UK</t>
  </si>
  <si>
    <r>
      <t>Tables 2a and 2b: Greenhouse gas emissions by change in MtCO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e, percentage change and by sector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</si>
</sst>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00"/>
    <numFmt numFmtId="169" formatCode="_-* #,##0_-;\-* #,##0_-;_-* &quot;-&quot;??_-;_-@_-"/>
    <numFmt numFmtId="170" formatCode="0.000"/>
    <numFmt numFmtId="171" formatCode="_(* #,##0_);_(* \(#,##0\);_(* &quot;-&quot;??_);_(@_)"/>
    <numFmt numFmtId="172" formatCode="#,##0.0000000"/>
  </numFmts>
  <fonts count="3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vertAlign val="sub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u/>
      <sz val="12"/>
      <name val="Arial"/>
      <family val="2"/>
    </font>
    <font>
      <sz val="8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sz val="9"/>
      <color theme="1"/>
      <name val="Arial"/>
      <family val="2"/>
    </font>
    <font>
      <b/>
      <vertAlign val="subscript"/>
      <sz val="12"/>
      <name val="Arial"/>
      <family val="2"/>
    </font>
    <font>
      <u/>
      <sz val="12"/>
      <color rgb="FF0563C1"/>
      <name val="Arial"/>
      <family val="2"/>
    </font>
    <font>
      <sz val="12"/>
      <color rgb="FF0563C1"/>
      <name val="Arial"/>
      <family val="2"/>
    </font>
    <font>
      <vertAlign val="subscript"/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</font>
    <font>
      <b/>
      <sz val="12"/>
      <color theme="1"/>
      <name val="Arial"/>
    </font>
    <font>
      <vertAlign val="subscript"/>
      <sz val="11"/>
      <color theme="1"/>
      <name val="Arial"/>
      <family val="2"/>
    </font>
    <font>
      <sz val="8"/>
      <name val="Calibri"/>
      <family val="2"/>
      <scheme val="minor"/>
    </font>
    <font>
      <u/>
      <vertAlign val="subscript"/>
      <sz val="12"/>
      <color rgb="FF0563C1"/>
      <name val="Arial"/>
      <family val="2"/>
    </font>
    <font>
      <u/>
      <sz val="12"/>
      <color rgb="FF4472C4"/>
      <name val="Arial"/>
      <family val="2"/>
    </font>
    <font>
      <b/>
      <sz val="12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2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4" fillId="0" borderId="4" applyNumberFormat="0" applyFill="0" applyBorder="0" applyAlignment="0" applyProtection="0"/>
    <xf numFmtId="0" fontId="7" fillId="0" borderId="5" applyNumberFormat="0" applyFill="0" applyBorder="0" applyAlignment="0" applyProtection="0"/>
    <xf numFmtId="0" fontId="14" fillId="0" borderId="6" applyNumberFormat="0" applyFill="0" applyAlignment="0" applyProtection="0"/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1" applyFont="1" applyAlignment="1" applyProtection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9" fontId="3" fillId="0" borderId="0" xfId="2" applyFont="1"/>
    <xf numFmtId="165" fontId="3" fillId="0" borderId="0" xfId="0" applyNumberFormat="1" applyFont="1"/>
    <xf numFmtId="166" fontId="3" fillId="0" borderId="0" xfId="0" applyNumberFormat="1" applyFont="1"/>
    <xf numFmtId="164" fontId="11" fillId="0" borderId="0" xfId="5" applyNumberFormat="1"/>
    <xf numFmtId="167" fontId="3" fillId="0" borderId="0" xfId="2" applyNumberFormat="1" applyFont="1"/>
    <xf numFmtId="167" fontId="3" fillId="0" borderId="0" xfId="0" applyNumberFormat="1" applyFont="1"/>
    <xf numFmtId="0" fontId="7" fillId="0" borderId="0" xfId="0" applyFont="1"/>
    <xf numFmtId="0" fontId="15" fillId="0" borderId="0" xfId="1" applyFont="1" applyAlignment="1" applyProtection="1">
      <alignment horizontal="right"/>
    </xf>
    <xf numFmtId="4" fontId="7" fillId="0" borderId="0" xfId="0" applyNumberFormat="1" applyFont="1"/>
    <xf numFmtId="0" fontId="3" fillId="2" borderId="0" xfId="0" applyFont="1" applyFill="1"/>
    <xf numFmtId="0" fontId="7" fillId="2" borderId="0" xfId="0" applyFont="1" applyFill="1"/>
    <xf numFmtId="9" fontId="7" fillId="0" borderId="0" xfId="0" applyNumberFormat="1" applyFont="1" applyAlignment="1">
      <alignment horizontal="right"/>
    </xf>
    <xf numFmtId="168" fontId="16" fillId="0" borderId="0" xfId="0" applyNumberFormat="1" applyFont="1"/>
    <xf numFmtId="3" fontId="3" fillId="0" borderId="0" xfId="0" applyNumberFormat="1" applyFont="1" applyAlignment="1">
      <alignment horizontal="right"/>
    </xf>
    <xf numFmtId="166" fontId="7" fillId="0" borderId="0" xfId="0" applyNumberFormat="1" applyFont="1"/>
    <xf numFmtId="2" fontId="7" fillId="0" borderId="0" xfId="0" applyNumberFormat="1" applyFont="1"/>
    <xf numFmtId="167" fontId="7" fillId="0" borderId="0" xfId="0" applyNumberFormat="1" applyFont="1"/>
    <xf numFmtId="0" fontId="3" fillId="2" borderId="0" xfId="0" applyFont="1" applyFill="1" applyAlignment="1">
      <alignment horizontal="right"/>
    </xf>
    <xf numFmtId="166" fontId="3" fillId="2" borderId="0" xfId="0" applyNumberFormat="1" applyFont="1" applyFill="1"/>
    <xf numFmtId="167" fontId="3" fillId="2" borderId="0" xfId="2" applyNumberFormat="1" applyFont="1" applyFill="1"/>
    <xf numFmtId="0" fontId="5" fillId="2" borderId="0" xfId="1" applyFont="1" applyFill="1" applyAlignment="1" applyProtection="1"/>
    <xf numFmtId="0" fontId="0" fillId="2" borderId="0" xfId="0" applyFill="1"/>
    <xf numFmtId="165" fontId="3" fillId="2" borderId="0" xfId="0" applyNumberFormat="1" applyFont="1" applyFill="1"/>
    <xf numFmtId="0" fontId="5" fillId="0" borderId="0" xfId="1" applyFont="1" applyFill="1" applyAlignment="1" applyProtection="1"/>
    <xf numFmtId="166" fontId="18" fillId="0" borderId="0" xfId="2" applyNumberFormat="1" applyFont="1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0" fontId="3" fillId="0" borderId="2" xfId="0" applyFont="1" applyBorder="1" applyAlignment="1">
      <alignment horizontal="left"/>
    </xf>
    <xf numFmtId="2" fontId="7" fillId="0" borderId="0" xfId="0" applyNumberFormat="1" applyFont="1" applyAlignment="1">
      <alignment horizontal="right"/>
    </xf>
    <xf numFmtId="165" fontId="7" fillId="0" borderId="0" xfId="0" applyNumberFormat="1" applyFont="1"/>
    <xf numFmtId="0" fontId="7" fillId="0" borderId="0" xfId="0" applyFont="1" applyAlignment="1">
      <alignment horizontal="left"/>
    </xf>
    <xf numFmtId="166" fontId="7" fillId="0" borderId="0" xfId="2" applyNumberFormat="1" applyFont="1"/>
    <xf numFmtId="0" fontId="1" fillId="0" borderId="0" xfId="1" applyFill="1" applyAlignment="1" applyProtection="1"/>
    <xf numFmtId="9" fontId="3" fillId="0" borderId="0" xfId="0" applyNumberFormat="1" applyFont="1"/>
    <xf numFmtId="0" fontId="3" fillId="2" borderId="0" xfId="0" applyFont="1" applyFill="1" applyAlignment="1">
      <alignment vertical="top"/>
    </xf>
    <xf numFmtId="0" fontId="21" fillId="0" borderId="0" xfId="1" applyFont="1" applyAlignment="1" applyProtection="1"/>
    <xf numFmtId="0" fontId="21" fillId="0" borderId="0" xfId="1" applyFont="1" applyBorder="1" applyAlignment="1" applyProtection="1"/>
    <xf numFmtId="0" fontId="22" fillId="0" borderId="0" xfId="0" applyFont="1"/>
    <xf numFmtId="0" fontId="21" fillId="0" borderId="0" xfId="1" applyFont="1" applyAlignment="1" applyProtection="1">
      <alignment horizontal="right"/>
    </xf>
    <xf numFmtId="0" fontId="21" fillId="2" borderId="0" xfId="1" applyFont="1" applyFill="1" applyAlignment="1" applyProtection="1">
      <alignment horizontal="right"/>
    </xf>
    <xf numFmtId="0" fontId="22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/>
    </xf>
    <xf numFmtId="165" fontId="4" fillId="0" borderId="2" xfId="0" applyNumberFormat="1" applyFont="1" applyBorder="1"/>
    <xf numFmtId="166" fontId="17" fillId="0" borderId="2" xfId="2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165" fontId="4" fillId="2" borderId="2" xfId="0" applyNumberFormat="1" applyFont="1" applyFill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right" wrapText="1"/>
    </xf>
    <xf numFmtId="0" fontId="14" fillId="0" borderId="2" xfId="0" applyFont="1" applyBorder="1" applyAlignment="1">
      <alignment horizontal="left"/>
    </xf>
    <xf numFmtId="0" fontId="4" fillId="0" borderId="2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/>
    <xf numFmtId="49" fontId="3" fillId="0" borderId="0" xfId="0" applyNumberFormat="1" applyFont="1"/>
    <xf numFmtId="166" fontId="18" fillId="0" borderId="0" xfId="2" applyNumberFormat="1" applyFont="1" applyFill="1"/>
    <xf numFmtId="170" fontId="0" fillId="2" borderId="0" xfId="0" applyNumberFormat="1" applyFill="1"/>
    <xf numFmtId="165" fontId="4" fillId="0" borderId="0" xfId="0" applyNumberFormat="1" applyFont="1"/>
    <xf numFmtId="1" fontId="17" fillId="0" borderId="0" xfId="0" applyNumberFormat="1" applyFont="1"/>
    <xf numFmtId="166" fontId="17" fillId="0" borderId="0" xfId="2" applyNumberFormat="1" applyFont="1" applyBorder="1"/>
    <xf numFmtId="166" fontId="17" fillId="0" borderId="2" xfId="0" applyNumberFormat="1" applyFont="1" applyBorder="1"/>
    <xf numFmtId="165" fontId="4" fillId="2" borderId="3" xfId="0" applyNumberFormat="1" applyFont="1" applyFill="1" applyBorder="1"/>
    <xf numFmtId="9" fontId="0" fillId="2" borderId="0" xfId="2" applyFont="1" applyFill="1"/>
    <xf numFmtId="3" fontId="4" fillId="0" borderId="2" xfId="0" applyNumberFormat="1" applyFont="1" applyBorder="1"/>
    <xf numFmtId="165" fontId="24" fillId="3" borderId="0" xfId="0" applyNumberFormat="1" applyFont="1" applyFill="1"/>
    <xf numFmtId="165" fontId="25" fillId="0" borderId="0" xfId="0" applyNumberFormat="1" applyFont="1"/>
    <xf numFmtId="0" fontId="26" fillId="0" borderId="1" xfId="0" applyFont="1" applyBorder="1" applyAlignment="1">
      <alignment horizontal="right"/>
    </xf>
    <xf numFmtId="0" fontId="26" fillId="0" borderId="1" xfId="0" applyFont="1" applyBorder="1" applyAlignment="1">
      <alignment horizontal="left"/>
    </xf>
    <xf numFmtId="165" fontId="16" fillId="0" borderId="0" xfId="0" applyNumberFormat="1" applyFont="1"/>
    <xf numFmtId="3" fontId="25" fillId="0" borderId="0" xfId="0" applyNumberFormat="1" applyFont="1"/>
    <xf numFmtId="0" fontId="3" fillId="0" borderId="0" xfId="0" applyFont="1" applyAlignment="1">
      <alignment wrapText="1"/>
    </xf>
    <xf numFmtId="0" fontId="14" fillId="0" borderId="0" xfId="0" applyFont="1" applyAlignment="1">
      <alignment horizontal="right" wrapText="1"/>
    </xf>
    <xf numFmtId="166" fontId="14" fillId="0" borderId="0" xfId="2" applyNumberFormat="1" applyFont="1" applyBorder="1"/>
    <xf numFmtId="0" fontId="14" fillId="0" borderId="0" xfId="23" applyBorder="1"/>
    <xf numFmtId="0" fontId="14" fillId="0" borderId="6" xfId="25"/>
    <xf numFmtId="0" fontId="7" fillId="0" borderId="0" xfId="24" applyBorder="1"/>
    <xf numFmtId="0" fontId="14" fillId="2" borderId="0" xfId="23" applyFill="1" applyBorder="1"/>
    <xf numFmtId="0" fontId="7" fillId="2" borderId="0" xfId="24" applyFill="1" applyBorder="1"/>
    <xf numFmtId="0" fontId="14" fillId="2" borderId="0" xfId="23" applyFill="1" applyBorder="1" applyAlignment="1">
      <alignment horizontal="left"/>
    </xf>
    <xf numFmtId="0" fontId="14" fillId="0" borderId="0" xfId="23" applyFill="1" applyBorder="1" applyAlignment="1">
      <alignment horizontal="left"/>
    </xf>
    <xf numFmtId="0" fontId="14" fillId="0" borderId="0" xfId="23" applyBorder="1" applyAlignment="1">
      <alignment horizontal="left"/>
    </xf>
    <xf numFmtId="1" fontId="13" fillId="0" borderId="0" xfId="2" applyNumberFormat="1" applyFont="1"/>
    <xf numFmtId="1" fontId="3" fillId="0" borderId="0" xfId="0" applyNumberFormat="1" applyFont="1"/>
    <xf numFmtId="1" fontId="0" fillId="0" borderId="0" xfId="2" applyNumberFormat="1" applyFont="1"/>
    <xf numFmtId="0" fontId="4" fillId="0" borderId="3" xfId="0" applyFont="1" applyBorder="1"/>
    <xf numFmtId="3" fontId="4" fillId="0" borderId="3" xfId="0" applyNumberFormat="1" applyFont="1" applyBorder="1" applyAlignment="1">
      <alignment horizontal="right"/>
    </xf>
    <xf numFmtId="169" fontId="4" fillId="0" borderId="3" xfId="21" applyNumberFormat="1" applyFont="1" applyFill="1" applyBorder="1"/>
    <xf numFmtId="167" fontId="4" fillId="0" borderId="0" xfId="2" applyNumberFormat="1" applyFont="1" applyFill="1"/>
    <xf numFmtId="3" fontId="7" fillId="0" borderId="0" xfId="0" applyNumberFormat="1" applyFont="1" applyAlignment="1">
      <alignment horizontal="right"/>
    </xf>
    <xf numFmtId="171" fontId="0" fillId="2" borderId="0" xfId="21" applyNumberFormat="1" applyFont="1" applyFill="1"/>
    <xf numFmtId="166" fontId="14" fillId="0" borderId="2" xfId="0" applyNumberFormat="1" applyFont="1" applyBorder="1" applyAlignment="1">
      <alignment horizontal="right"/>
    </xf>
    <xf numFmtId="2" fontId="0" fillId="2" borderId="0" xfId="2" applyNumberFormat="1" applyFont="1" applyFill="1"/>
    <xf numFmtId="9" fontId="0" fillId="0" borderId="0" xfId="0" applyNumberFormat="1"/>
    <xf numFmtId="1" fontId="18" fillId="0" borderId="0" xfId="2" applyNumberFormat="1" applyFont="1"/>
    <xf numFmtId="1" fontId="18" fillId="0" borderId="0" xfId="2" applyNumberFormat="1" applyFont="1" applyFill="1"/>
    <xf numFmtId="166" fontId="0" fillId="0" borderId="0" xfId="2" applyNumberFormat="1" applyFont="1"/>
    <xf numFmtId="167" fontId="18" fillId="2" borderId="0" xfId="2" applyNumberFormat="1" applyFont="1" applyFill="1" applyBorder="1"/>
    <xf numFmtId="167" fontId="17" fillId="0" borderId="0" xfId="2" applyNumberFormat="1" applyFont="1" applyFill="1" applyAlignment="1">
      <alignment horizontal="right"/>
    </xf>
    <xf numFmtId="9" fontId="17" fillId="0" borderId="0" xfId="2" applyFont="1" applyFill="1" applyAlignment="1">
      <alignment horizontal="right"/>
    </xf>
    <xf numFmtId="165" fontId="3" fillId="0" borderId="0" xfId="2" applyNumberFormat="1" applyFont="1" applyFill="1"/>
    <xf numFmtId="172" fontId="0" fillId="2" borderId="0" xfId="0" applyNumberFormat="1" applyFill="1"/>
    <xf numFmtId="165" fontId="4" fillId="0" borderId="2" xfId="2" applyNumberFormat="1" applyFont="1" applyFill="1" applyBorder="1"/>
    <xf numFmtId="167" fontId="18" fillId="0" borderId="0" xfId="2" applyNumberFormat="1" applyFont="1" applyFill="1"/>
    <xf numFmtId="167" fontId="17" fillId="0" borderId="2" xfId="2" applyNumberFormat="1" applyFont="1" applyFill="1" applyBorder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165" fontId="4" fillId="2" borderId="0" xfId="0" applyNumberFormat="1" applyFont="1" applyFill="1"/>
    <xf numFmtId="0" fontId="21" fillId="0" borderId="0" xfId="1" applyFont="1" applyFill="1" applyBorder="1" applyAlignment="1" applyProtection="1"/>
    <xf numFmtId="0" fontId="7" fillId="0" borderId="0" xfId="1" applyFont="1" applyAlignment="1" applyProtection="1">
      <alignment horizontal="left"/>
    </xf>
    <xf numFmtId="0" fontId="30" fillId="0" borderId="0" xfId="1" applyFont="1" applyFill="1" applyBorder="1" applyAlignment="1" applyProtection="1"/>
    <xf numFmtId="166" fontId="3" fillId="0" borderId="0" xfId="2" applyNumberFormat="1" applyFont="1"/>
    <xf numFmtId="166" fontId="0" fillId="0" borderId="0" xfId="0" applyNumberFormat="1"/>
    <xf numFmtId="0" fontId="4" fillId="2" borderId="2" xfId="0" applyFont="1" applyFill="1" applyBorder="1"/>
    <xf numFmtId="9" fontId="17" fillId="2" borderId="2" xfId="2" applyFont="1" applyFill="1" applyBorder="1"/>
    <xf numFmtId="1" fontId="17" fillId="0" borderId="2" xfId="0" applyNumberFormat="1" applyFont="1" applyBorder="1"/>
    <xf numFmtId="9" fontId="17" fillId="0" borderId="2" xfId="2" applyFont="1" applyFill="1" applyBorder="1"/>
    <xf numFmtId="167" fontId="17" fillId="0" borderId="1" xfId="2" applyNumberFormat="1" applyFont="1" applyFill="1" applyBorder="1" applyAlignment="1">
      <alignment horizontal="right"/>
    </xf>
    <xf numFmtId="9" fontId="17" fillId="0" borderId="1" xfId="2" applyFont="1" applyFill="1" applyBorder="1" applyAlignment="1">
      <alignment horizontal="right"/>
    </xf>
    <xf numFmtId="165" fontId="3" fillId="4" borderId="0" xfId="0" applyNumberFormat="1" applyFont="1" applyFill="1"/>
    <xf numFmtId="165" fontId="4" fillId="4" borderId="2" xfId="0" applyNumberFormat="1" applyFont="1" applyFill="1" applyBorder="1"/>
    <xf numFmtId="0" fontId="31" fillId="4" borderId="1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 wrapText="1"/>
    </xf>
  </cellXfs>
  <cellStyles count="26">
    <cellStyle name="Comma" xfId="21" builtinId="3"/>
    <cellStyle name="Comma 2" xfId="11" xr:uid="{00000000-0005-0000-0000-000001000000}"/>
    <cellStyle name="Comma 3" xfId="13" xr:uid="{00000000-0005-0000-0000-000002000000}"/>
    <cellStyle name="Heading 1" xfId="23" builtinId="16" customBuiltin="1"/>
    <cellStyle name="Heading 2" xfId="24" builtinId="17" customBuiltin="1"/>
    <cellStyle name="Heading 3" xfId="25" builtinId="18" customBuiltin="1"/>
    <cellStyle name="Hyperlink" xfId="1" builtinId="8"/>
    <cellStyle name="Hyperlink 2" xfId="4" xr:uid="{00000000-0005-0000-0000-000007000000}"/>
    <cellStyle name="Normal" xfId="0" builtinId="0"/>
    <cellStyle name="Normal 10 2 2 2 2" xfId="22" xr:uid="{00000000-0005-0000-0000-000009000000}"/>
    <cellStyle name="Normal 2" xfId="5" xr:uid="{00000000-0005-0000-0000-00000A000000}"/>
    <cellStyle name="Normal 2 2" xfId="7" xr:uid="{00000000-0005-0000-0000-00000B000000}"/>
    <cellStyle name="Normal 3" xfId="6" xr:uid="{00000000-0005-0000-0000-00000C000000}"/>
    <cellStyle name="Normal 4" xfId="8" xr:uid="{00000000-0005-0000-0000-00000D000000}"/>
    <cellStyle name="Normal 5" xfId="9" xr:uid="{00000000-0005-0000-0000-00000E000000}"/>
    <cellStyle name="Normal 6" xfId="10" xr:uid="{00000000-0005-0000-0000-00000F000000}"/>
    <cellStyle name="Normal 7" xfId="15" xr:uid="{00000000-0005-0000-0000-000010000000}"/>
    <cellStyle name="Normal 8" xfId="17" xr:uid="{00000000-0005-0000-0000-000011000000}"/>
    <cellStyle name="Normal 9" xfId="3" xr:uid="{00000000-0005-0000-0000-000012000000}"/>
    <cellStyle name="Normal 9 2" xfId="19" xr:uid="{00000000-0005-0000-0000-000013000000}"/>
    <cellStyle name="Percent" xfId="2" builtinId="5"/>
    <cellStyle name="Percent 2" xfId="12" xr:uid="{00000000-0005-0000-0000-000015000000}"/>
    <cellStyle name="Percent 3" xfId="16" xr:uid="{00000000-0005-0000-0000-000016000000}"/>
    <cellStyle name="Percent 4" xfId="18" xr:uid="{00000000-0005-0000-0000-000017000000}"/>
    <cellStyle name="Percent 5" xfId="14" xr:uid="{00000000-0005-0000-0000-000018000000}"/>
    <cellStyle name="Percent 5 2" xfId="20" xr:uid="{00000000-0005-0000-0000-000019000000}"/>
  </cellStyles>
  <dxfs count="2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0.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0.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#,##0.0"/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rgb="FF000000"/>
          <bgColor rgb="FFFFFFFF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0.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0.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0.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rgb="FF0563C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4472C4"/>
      <color rgb="FF0563C1"/>
      <color rgb="FF385623"/>
      <color rgb="FF548235"/>
      <color rgb="FF757575"/>
      <color rgb="FF7030A0"/>
      <color rgb="FFC00000"/>
      <color rgb="FFC55A11"/>
      <color rgb="FFAC901B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471938226346241E-2"/>
          <c:y val="1.7776875919756935E-2"/>
          <c:w val="0.94659403099485562"/>
          <c:h val="0.8333809866657661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8FBE-4704-B453-581D2E6E85B4}"/>
              </c:ext>
            </c:extLst>
          </c:dPt>
          <c:dPt>
            <c:idx val="4"/>
            <c:marker>
              <c:symbol val="circle"/>
              <c:size val="7"/>
              <c:spPr>
                <a:solidFill>
                  <a:schemeClr val="accent3">
                    <a:lumMod val="50000"/>
                  </a:schemeClr>
                </a:solidFill>
                <a:ln w="381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AD1-4A0A-9F64-F9D68049618F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8FBE-4704-B453-581D2E6E85B4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9AD1-4A0A-9F64-F9D68049618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4-C6F0-4FD1-9DD0-62D1FB86338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4-7B15-4EB6-8B53-52C54495E6B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8FBE-4704-B453-581D2E6E85B4}"/>
              </c:ext>
            </c:extLst>
          </c:dPt>
          <c:dPt>
            <c:idx val="31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spPr>
              <a:ln w="38100">
                <a:solidFill>
                  <a:srgbClr val="38562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BBCB-4D8A-9E14-97CFCAB5A025}"/>
              </c:ext>
            </c:extLst>
          </c:dPt>
          <c:dLbls>
            <c:dLbl>
              <c:idx val="0"/>
              <c:layout>
                <c:manualLayout>
                  <c:x val="-3.166381652624973E-3"/>
                  <c:y val="-1.6450321897225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BE-4704-B453-581D2E6E85B4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D1-4A0A-9F64-F9D68049618F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BE-4704-B453-581D2E6E85B4}"/>
                </c:ext>
              </c:extLst>
            </c:dLbl>
            <c:dLbl>
              <c:idx val="3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CB-4D8A-9E14-97CFCAB5A0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Figure_1!$B$38:$AH$38</c15:sqref>
                  </c15:fullRef>
                </c:ext>
              </c:extLst>
              <c:f>Figure_1!$C$38:$AH$38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Figure_1!$B$48:$AH$48</c15:sqref>
                  </c15:fullRef>
                </c:ext>
              </c:extLst>
              <c:f>Figure_1!$C$48:$AH$48</c:f>
              <c:numCache>
                <c:formatCode>#,##0.0</c:formatCode>
                <c:ptCount val="32"/>
                <c:pt idx="0">
                  <c:v>29.222231679549274</c:v>
                </c:pt>
                <c:pt idx="5">
                  <c:v>29.041632108734476</c:v>
                </c:pt>
                <c:pt idx="8">
                  <c:v>28.0277092547515</c:v>
                </c:pt>
                <c:pt idx="9">
                  <c:v>28.485014021069428</c:v>
                </c:pt>
                <c:pt idx="10">
                  <c:v>28.081166987612196</c:v>
                </c:pt>
                <c:pt idx="11">
                  <c:v>28.518169477735665</c:v>
                </c:pt>
                <c:pt idx="12">
                  <c:v>25.9453236167661</c:v>
                </c:pt>
                <c:pt idx="13">
                  <c:v>26.249145537677997</c:v>
                </c:pt>
                <c:pt idx="14">
                  <c:v>26.139012698060618</c:v>
                </c:pt>
                <c:pt idx="15">
                  <c:v>27.467159277910959</c:v>
                </c:pt>
                <c:pt idx="16">
                  <c:v>27.636190495947865</c:v>
                </c:pt>
                <c:pt idx="17">
                  <c:v>26.411300913781314</c:v>
                </c:pt>
                <c:pt idx="18">
                  <c:v>25.951497117420445</c:v>
                </c:pt>
                <c:pt idx="19">
                  <c:v>24.18320851451535</c:v>
                </c:pt>
                <c:pt idx="20">
                  <c:v>24.800988600040398</c:v>
                </c:pt>
                <c:pt idx="21">
                  <c:v>23.565585942366983</c:v>
                </c:pt>
                <c:pt idx="22">
                  <c:v>23.771597430420371</c:v>
                </c:pt>
                <c:pt idx="23">
                  <c:v>23.864239336142116</c:v>
                </c:pt>
                <c:pt idx="24">
                  <c:v>23.262360203562519</c:v>
                </c:pt>
                <c:pt idx="25">
                  <c:v>23.79374133483168</c:v>
                </c:pt>
                <c:pt idx="26">
                  <c:v>23.953597495280434</c:v>
                </c:pt>
                <c:pt idx="27">
                  <c:v>23.220682468650867</c:v>
                </c:pt>
                <c:pt idx="28">
                  <c:v>22.755044580807343</c:v>
                </c:pt>
                <c:pt idx="29">
                  <c:v>22.247861933585892</c:v>
                </c:pt>
                <c:pt idx="30">
                  <c:v>21.39975981295396</c:v>
                </c:pt>
                <c:pt idx="31">
                  <c:v>22.459593828479843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Figure_1!$B$48</c15:sqref>
                  <c15:bubble3D val="0"/>
                  <c15:marker>
                    <c:symbol val="circle"/>
                    <c:size val="10"/>
                    <c:spPr>
                      <a:solidFill>
                        <a:schemeClr val="bg1"/>
                      </a:solidFill>
                      <a:ln w="38100">
                        <a:solidFill>
                          <a:schemeClr val="accent3">
                            <a:lumMod val="50000"/>
                          </a:schemeClr>
                        </a:solidFill>
                      </a:ln>
                    </c:spPr>
                  </c15:marker>
                  <c15:dLbl>
                    <c:idx val="-1"/>
                    <c:layout>
                      <c:manualLayout>
                        <c:x val="-2.3535317460317461E-2"/>
                        <c:y val="-4.133174603174603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9FA6-45B8-9CF4-2E799FE358BA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9AD1-4A0A-9F64-F9D68049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037744"/>
        <c:axId val="411031864"/>
      </c:lineChart>
      <c:catAx>
        <c:axId val="41103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1031864"/>
        <c:crosses val="autoZero"/>
        <c:auto val="1"/>
        <c:lblAlgn val="ctr"/>
        <c:lblOffset val="100"/>
        <c:noMultiLvlLbl val="0"/>
      </c:catAx>
      <c:valAx>
        <c:axId val="411031864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1037744"/>
        <c:crosses val="autoZero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 b="0">
                <a:latin typeface="Arial" panose="020B0604020202020204" pitchFamily="34" charset="0"/>
                <a:cs typeface="Arial" panose="020B0604020202020204" pitchFamily="34" charset="0"/>
              </a:rPr>
              <a:t>Residential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[1]Figure_1!$B$44</c:f>
              <c:strCache>
                <c:ptCount val="1"/>
                <c:pt idx="0">
                  <c:v>3.731939644</c:v>
                </c:pt>
              </c:strCache>
            </c:strRef>
          </c:tx>
          <c:spPr>
            <a:ln w="1905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1905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395-4C16-8AB0-F330D6FCB3FD}"/>
              </c:ext>
            </c:extLst>
          </c:dPt>
          <c:dPt>
            <c:idx val="5"/>
            <c:marker>
              <c:symbol val="circle"/>
              <c:size val="3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395-4C16-8AB0-F330D6FCB3F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2-7395-4C16-8AB0-F330D6FCB3FD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3-7395-4C16-8AB0-F330D6FCB3FD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>
                    <a:alpha val="98000"/>
                  </a:schemeClr>
                </a:solidFill>
                <a:ln w="19050">
                  <a:solidFill>
                    <a:srgbClr val="385623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7395-4C16-8AB0-F330D6FCB3FD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95-4C16-8AB0-F330D6FCB3FD}"/>
                </c:ext>
              </c:extLst>
            </c:dLbl>
            <c:dLbl>
              <c:idx val="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95-4C16-8AB0-F330D6FCB3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95-4C16-8AB0-F330D6FCB3FD}"/>
                </c:ext>
              </c:extLst>
            </c:dLbl>
            <c:dLbl>
              <c:idx val="1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95-4C16-8AB0-F330D6FCB3F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95-4C16-8AB0-F330D6FCB3FD}"/>
                </c:ext>
              </c:extLst>
            </c:dLbl>
            <c:dLbl>
              <c:idx val="1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95-4C16-8AB0-F330D6FCB3F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95-4C16-8AB0-F330D6FCB3FD}"/>
                </c:ext>
              </c:extLst>
            </c:dLbl>
            <c:dLbl>
              <c:idx val="1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95-4C16-8AB0-F330D6FCB3FD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95-4C16-8AB0-F330D6FCB3FD}"/>
                </c:ext>
              </c:extLst>
            </c:dLbl>
            <c:dLbl>
              <c:idx val="1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95-4C16-8AB0-F330D6FCB3FD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95-4C16-8AB0-F330D6FCB3FD}"/>
                </c:ext>
              </c:extLst>
            </c:dLbl>
            <c:dLbl>
              <c:idx val="1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95-4C16-8AB0-F330D6FCB3FD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95-4C16-8AB0-F330D6FCB3FD}"/>
                </c:ext>
              </c:extLst>
            </c:dLbl>
            <c:dLbl>
              <c:idx val="2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395-4C16-8AB0-F330D6FCB3FD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395-4C16-8AB0-F330D6FCB3FD}"/>
                </c:ext>
              </c:extLst>
            </c:dLbl>
            <c:dLbl>
              <c:idx val="2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395-4C16-8AB0-F330D6FCB3FD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395-4C16-8AB0-F330D6FCB3FD}"/>
                </c:ext>
              </c:extLst>
            </c:dLbl>
            <c:dLbl>
              <c:idx val="2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395-4C16-8AB0-F330D6FCB3FD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395-4C16-8AB0-F330D6FCB3FD}"/>
                </c:ext>
              </c:extLst>
            </c:dLbl>
            <c:dLbl>
              <c:idx val="2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395-4C16-8AB0-F330D6FCB3FD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395-4C16-8AB0-F330D6FCB3FD}"/>
                </c:ext>
              </c:extLst>
            </c:dLbl>
            <c:dLbl>
              <c:idx val="2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95-4C16-8AB0-F330D6FCB3FD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95-4C16-8AB0-F330D6FCB3F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[1]Figure_1!$C$37:$AH$37</c15:sqref>
                  </c15:fullRef>
                </c:ext>
              </c:extLst>
              <c:f>([1]Figure_1!$C$37:$AF$37,[1]Figure_1!$AH$37)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[1]Figure_1!$C$44:$AH$44</c15:sqref>
                  </c15:fullRef>
                </c:ext>
              </c:extLst>
              <c:f>([1]Figure_1!$C$44:$AF$44,[1]Figure_1!$AH$44)</c:f>
              <c:numCache>
                <c:formatCode>General</c:formatCode>
                <c:ptCount val="31"/>
                <c:pt idx="0">
                  <c:v>3.7204303553694325</c:v>
                </c:pt>
                <c:pt idx="5">
                  <c:v>2.8775055894928747</c:v>
                </c:pt>
                <c:pt idx="8">
                  <c:v>2.8727111575792219</c:v>
                </c:pt>
                <c:pt idx="9">
                  <c:v>2.8960777020620965</c:v>
                </c:pt>
                <c:pt idx="10">
                  <c:v>2.8614657999328075</c:v>
                </c:pt>
                <c:pt idx="11">
                  <c:v>2.8224735407509725</c:v>
                </c:pt>
                <c:pt idx="12">
                  <c:v>2.9147088316527738</c:v>
                </c:pt>
                <c:pt idx="13">
                  <c:v>2.9390397894275213</c:v>
                </c:pt>
                <c:pt idx="14">
                  <c:v>2.9194100074714644</c:v>
                </c:pt>
                <c:pt idx="15">
                  <c:v>2.5872052707459541</c:v>
                </c:pt>
                <c:pt idx="16">
                  <c:v>2.7665958323361908</c:v>
                </c:pt>
                <c:pt idx="17">
                  <c:v>2.575319985866924</c:v>
                </c:pt>
                <c:pt idx="18">
                  <c:v>2.73762668074365</c:v>
                </c:pt>
                <c:pt idx="19">
                  <c:v>2.7663430003995471</c:v>
                </c:pt>
                <c:pt idx="20">
                  <c:v>3.1491652198968603</c:v>
                </c:pt>
                <c:pt idx="21">
                  <c:v>2.5680735070007734</c:v>
                </c:pt>
                <c:pt idx="22">
                  <c:v>2.6117678567178761</c:v>
                </c:pt>
                <c:pt idx="23">
                  <c:v>2.8171397672635643</c:v>
                </c:pt>
                <c:pt idx="24">
                  <c:v>2.5086687351535453</c:v>
                </c:pt>
                <c:pt idx="25">
                  <c:v>2.62199053722148</c:v>
                </c:pt>
                <c:pt idx="26">
                  <c:v>2.7070915271876941</c:v>
                </c:pt>
                <c:pt idx="27">
                  <c:v>2.6479523554148603</c:v>
                </c:pt>
                <c:pt idx="28">
                  <c:v>2.7336430573887882</c:v>
                </c:pt>
                <c:pt idx="29">
                  <c:v>2.6140401750586868</c:v>
                </c:pt>
                <c:pt idx="30">
                  <c:v>2.7872753363888054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395-4C16-8AB0-F330D6FCB3F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70864"/>
        <c:axId val="667964592"/>
      </c:lineChart>
      <c:catAx>
        <c:axId val="66797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8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4592"/>
        <c:crosses val="autoZero"/>
        <c:auto val="1"/>
        <c:lblAlgn val="ctr"/>
        <c:lblOffset val="100"/>
        <c:noMultiLvlLbl val="0"/>
      </c:catAx>
      <c:valAx>
        <c:axId val="667964592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70864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accent1"/>
                </a:solidFill>
                <a:latin typeface="Arial" pitchFamily="34" charset="0"/>
                <a:cs typeface="Arial" pitchFamily="34" charset="0"/>
              </a:defRPr>
            </a:pPr>
            <a:r>
              <a:rPr lang="en-GB">
                <a:solidFill>
                  <a:sysClr val="windowText" lastClr="000000"/>
                </a:solidFill>
              </a:rPr>
              <a:t>Transport</a:t>
            </a:r>
          </a:p>
        </c:rich>
      </c:tx>
      <c:layout>
        <c:manualLayout>
          <c:xMode val="edge"/>
          <c:yMode val="edge"/>
          <c:x val="0.42483874527098747"/>
          <c:y val="6.6183897825824012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[1]Figure_1!$B$45</c:f>
              <c:strCache>
                <c:ptCount val="1"/>
                <c:pt idx="0">
                  <c:v>3.638221708</c:v>
                </c:pt>
              </c:strCache>
            </c:strRef>
          </c:tx>
          <c:spPr>
            <a:ln w="1905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1905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1E8-4339-ABB8-631F30AA69C9}"/>
              </c:ext>
            </c:extLst>
          </c:dPt>
          <c:dPt>
            <c:idx val="5"/>
            <c:marker>
              <c:symbol val="circle"/>
              <c:size val="3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1E8-4339-ABB8-631F30AA69C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2-D1E8-4339-ABB8-631F30AA69C9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3-D1E8-4339-ABB8-631F30AA69C9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/>
                </a:solidFill>
                <a:ln w="19050">
                  <a:solidFill>
                    <a:srgbClr val="385623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1E8-4339-ABB8-631F30AA69C9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E8-4339-ABB8-631F30AA69C9}"/>
                </c:ext>
              </c:extLst>
            </c:dLbl>
            <c:dLbl>
              <c:idx val="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E8-4339-ABB8-631F30AA69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E8-4339-ABB8-631F30AA69C9}"/>
                </c:ext>
              </c:extLst>
            </c:dLbl>
            <c:dLbl>
              <c:idx val="1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E8-4339-ABB8-631F30AA69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E8-4339-ABB8-631F30AA69C9}"/>
                </c:ext>
              </c:extLst>
            </c:dLbl>
            <c:dLbl>
              <c:idx val="1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E8-4339-ABB8-631F30AA69C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E8-4339-ABB8-631F30AA69C9}"/>
                </c:ext>
              </c:extLst>
            </c:dLbl>
            <c:dLbl>
              <c:idx val="1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E8-4339-ABB8-631F30AA69C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E8-4339-ABB8-631F30AA69C9}"/>
                </c:ext>
              </c:extLst>
            </c:dLbl>
            <c:dLbl>
              <c:idx val="1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E8-4339-ABB8-631F30AA69C9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E8-4339-ABB8-631F30AA69C9}"/>
                </c:ext>
              </c:extLst>
            </c:dLbl>
            <c:dLbl>
              <c:idx val="1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E8-4339-ABB8-631F30AA69C9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E8-4339-ABB8-631F30AA69C9}"/>
                </c:ext>
              </c:extLst>
            </c:dLbl>
            <c:dLbl>
              <c:idx val="2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E8-4339-ABB8-631F30AA69C9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E8-4339-ABB8-631F30AA69C9}"/>
                </c:ext>
              </c:extLst>
            </c:dLbl>
            <c:dLbl>
              <c:idx val="2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E8-4339-ABB8-631F30AA69C9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E8-4339-ABB8-631F30AA69C9}"/>
                </c:ext>
              </c:extLst>
            </c:dLbl>
            <c:dLbl>
              <c:idx val="2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E8-4339-ABB8-631F30AA69C9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1E8-4339-ABB8-631F30AA69C9}"/>
                </c:ext>
              </c:extLst>
            </c:dLbl>
            <c:dLbl>
              <c:idx val="2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E8-4339-ABB8-631F30AA69C9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E8-4339-ABB8-631F30AA69C9}"/>
                </c:ext>
              </c:extLst>
            </c:dLbl>
            <c:dLbl>
              <c:idx val="2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E8-4339-ABB8-631F30AA69C9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E8-4339-ABB8-631F30AA69C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[1]Figure_1!$C$37:$AH$37</c15:sqref>
                  </c15:fullRef>
                </c:ext>
              </c:extLst>
              <c:f>([1]Figure_1!$C$37:$AF$37,[1]Figure_1!$AH$37)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[1]Figure_1!$C$45:$AH$45</c15:sqref>
                  </c15:fullRef>
                </c:ext>
              </c:extLst>
              <c:f>([1]Figure_1!$C$45:$AF$45,[1]Figure_1!$AH$45)</c:f>
              <c:numCache>
                <c:formatCode>General</c:formatCode>
                <c:ptCount val="31"/>
                <c:pt idx="0">
                  <c:v>3.6382217076294698</c:v>
                </c:pt>
                <c:pt idx="5">
                  <c:v>3.6376878591370727</c:v>
                </c:pt>
                <c:pt idx="8">
                  <c:v>3.8308440697827781</c:v>
                </c:pt>
                <c:pt idx="9">
                  <c:v>3.9910780551540608</c:v>
                </c:pt>
                <c:pt idx="10">
                  <c:v>4.1187742166878119</c:v>
                </c:pt>
                <c:pt idx="11">
                  <c:v>4.1841284659225506</c:v>
                </c:pt>
                <c:pt idx="12">
                  <c:v>4.347886540667802</c:v>
                </c:pt>
                <c:pt idx="13">
                  <c:v>4.5312299959486024</c:v>
                </c:pt>
                <c:pt idx="14">
                  <c:v>4.5689230973094395</c:v>
                </c:pt>
                <c:pt idx="15">
                  <c:v>4.6757030705278106</c:v>
                </c:pt>
                <c:pt idx="16">
                  <c:v>4.6918163982099079</c:v>
                </c:pt>
                <c:pt idx="17">
                  <c:v>4.8181832261302073</c:v>
                </c:pt>
                <c:pt idx="18">
                  <c:v>4.6734160784420231</c:v>
                </c:pt>
                <c:pt idx="19">
                  <c:v>4.6659039382147132</c:v>
                </c:pt>
                <c:pt idx="20">
                  <c:v>4.5493659495842005</c:v>
                </c:pt>
                <c:pt idx="21">
                  <c:v>4.416730578761082</c:v>
                </c:pt>
                <c:pt idx="22">
                  <c:v>4.3562300037059547</c:v>
                </c:pt>
                <c:pt idx="23">
                  <c:v>4.3776221376453295</c:v>
                </c:pt>
                <c:pt idx="24">
                  <c:v>4.28718680322618</c:v>
                </c:pt>
                <c:pt idx="25">
                  <c:v>4.3608955959366789</c:v>
                </c:pt>
                <c:pt idx="26">
                  <c:v>4.4603626665893392</c:v>
                </c:pt>
                <c:pt idx="27">
                  <c:v>4.4759835868983888</c:v>
                </c:pt>
                <c:pt idx="28">
                  <c:v>4.4126853668921493</c:v>
                </c:pt>
                <c:pt idx="29">
                  <c:v>4.3411827675676893</c:v>
                </c:pt>
                <c:pt idx="30">
                  <c:v>3.7543550513361676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1E8-4339-ABB8-631F30AA69C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11036960"/>
        <c:axId val="411037352"/>
      </c:lineChart>
      <c:catAx>
        <c:axId val="41103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8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1037352"/>
        <c:crosses val="autoZero"/>
        <c:auto val="1"/>
        <c:lblAlgn val="ctr"/>
        <c:lblOffset val="100"/>
        <c:noMultiLvlLbl val="0"/>
      </c:catAx>
      <c:valAx>
        <c:axId val="411037352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1036960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accent1"/>
                </a:solidFill>
                <a:latin typeface="Arial" pitchFamily="34" charset="0"/>
                <a:cs typeface="Arial" pitchFamily="34" charset="0"/>
              </a:defRPr>
            </a:pPr>
            <a:r>
              <a:rPr lang="en-GB">
                <a:solidFill>
                  <a:sysClr val="windowText" lastClr="000000"/>
                </a:solidFill>
              </a:rPr>
              <a:t>Waste Management</a:t>
            </a:r>
          </a:p>
        </c:rich>
      </c:tx>
      <c:layout>
        <c:manualLayout>
          <c:xMode val="edge"/>
          <c:yMode val="edge"/>
          <c:x val="0.35703217306702556"/>
          <c:y val="7.3797681663501244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[1]Figure_1!$B$46</c:f>
              <c:strCache>
                <c:ptCount val="1"/>
                <c:pt idx="0">
                  <c:v>2.010288781</c:v>
                </c:pt>
              </c:strCache>
            </c:strRef>
          </c:tx>
          <c:spPr>
            <a:ln w="1905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1905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62A-4FA1-94CA-1EC5238C4990}"/>
              </c:ext>
            </c:extLst>
          </c:dPt>
          <c:dPt>
            <c:idx val="5"/>
            <c:marker>
              <c:symbol val="circle"/>
              <c:size val="3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62A-4FA1-94CA-1EC5238C499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2-C62A-4FA1-94CA-1EC5238C4990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3-C62A-4FA1-94CA-1EC5238C4990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/>
                </a:solidFill>
                <a:ln w="19050">
                  <a:solidFill>
                    <a:srgbClr val="385623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62A-4FA1-94CA-1EC5238C4990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2A-4FA1-94CA-1EC5238C4990}"/>
                </c:ext>
              </c:extLst>
            </c:dLbl>
            <c:dLbl>
              <c:idx val="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2A-4FA1-94CA-1EC5238C499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2A-4FA1-94CA-1EC5238C4990}"/>
                </c:ext>
              </c:extLst>
            </c:dLbl>
            <c:dLbl>
              <c:idx val="1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2A-4FA1-94CA-1EC5238C499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2A-4FA1-94CA-1EC5238C4990}"/>
                </c:ext>
              </c:extLst>
            </c:dLbl>
            <c:dLbl>
              <c:idx val="1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2A-4FA1-94CA-1EC5238C499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2A-4FA1-94CA-1EC5238C4990}"/>
                </c:ext>
              </c:extLst>
            </c:dLbl>
            <c:dLbl>
              <c:idx val="1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2A-4FA1-94CA-1EC5238C499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62A-4FA1-94CA-1EC5238C4990}"/>
                </c:ext>
              </c:extLst>
            </c:dLbl>
            <c:dLbl>
              <c:idx val="1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62A-4FA1-94CA-1EC5238C499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2A-4FA1-94CA-1EC5238C4990}"/>
                </c:ext>
              </c:extLst>
            </c:dLbl>
            <c:dLbl>
              <c:idx val="1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2A-4FA1-94CA-1EC5238C499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62A-4FA1-94CA-1EC5238C4990}"/>
                </c:ext>
              </c:extLst>
            </c:dLbl>
            <c:dLbl>
              <c:idx val="2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2A-4FA1-94CA-1EC5238C499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2A-4FA1-94CA-1EC5238C4990}"/>
                </c:ext>
              </c:extLst>
            </c:dLbl>
            <c:dLbl>
              <c:idx val="2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2A-4FA1-94CA-1EC5238C499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62A-4FA1-94CA-1EC5238C4990}"/>
                </c:ext>
              </c:extLst>
            </c:dLbl>
            <c:dLbl>
              <c:idx val="2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62A-4FA1-94CA-1EC5238C499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62A-4FA1-94CA-1EC5238C4990}"/>
                </c:ext>
              </c:extLst>
            </c:dLbl>
            <c:dLbl>
              <c:idx val="2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62A-4FA1-94CA-1EC5238C4990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62A-4FA1-94CA-1EC5238C4990}"/>
                </c:ext>
              </c:extLst>
            </c:dLbl>
            <c:dLbl>
              <c:idx val="2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2A-4FA1-94CA-1EC5238C499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2A-4FA1-94CA-1EC5238C499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[1]Figure_1!$C$37:$AH$37</c15:sqref>
                  </c15:fullRef>
                </c:ext>
              </c:extLst>
              <c:f>([1]Figure_1!$C$37:$AF$37,[1]Figure_1!$AH$37)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[1]Figure_1!$C$46:$AH$46</c15:sqref>
                  </c15:fullRef>
                </c:ext>
              </c:extLst>
              <c:f>([1]Figure_1!$C$46:$AF$46,[1]Figure_1!$AH$46)</c:f>
              <c:numCache>
                <c:formatCode>General</c:formatCode>
                <c:ptCount val="31"/>
                <c:pt idx="0">
                  <c:v>2.0102887811666785</c:v>
                </c:pt>
                <c:pt idx="5">
                  <c:v>2.2047200966121006</c:v>
                </c:pt>
                <c:pt idx="8">
                  <c:v>2.294256901876782</c:v>
                </c:pt>
                <c:pt idx="9">
                  <c:v>2.2896519988575053</c:v>
                </c:pt>
                <c:pt idx="10">
                  <c:v>2.2858976797388464</c:v>
                </c:pt>
                <c:pt idx="11">
                  <c:v>2.2867946061770956</c:v>
                </c:pt>
                <c:pt idx="12">
                  <c:v>2.2805770806739867</c:v>
                </c:pt>
                <c:pt idx="13">
                  <c:v>2.2563704821917243</c:v>
                </c:pt>
                <c:pt idx="14">
                  <c:v>2.2324642562441492</c:v>
                </c:pt>
                <c:pt idx="15">
                  <c:v>2.1893685417488702</c:v>
                </c:pt>
                <c:pt idx="16">
                  <c:v>2.1501332191062303</c:v>
                </c:pt>
                <c:pt idx="17">
                  <c:v>2.1081045168394494</c:v>
                </c:pt>
                <c:pt idx="18">
                  <c:v>1.9765563445387697</c:v>
                </c:pt>
                <c:pt idx="19">
                  <c:v>1.7492076457719743</c:v>
                </c:pt>
                <c:pt idx="20">
                  <c:v>1.4182695595263992</c:v>
                </c:pt>
                <c:pt idx="21">
                  <c:v>1.3583298215097428</c:v>
                </c:pt>
                <c:pt idx="22">
                  <c:v>1.2649801786779553</c:v>
                </c:pt>
                <c:pt idx="23">
                  <c:v>1.1451472934575175</c:v>
                </c:pt>
                <c:pt idx="24">
                  <c:v>0.76901719997074669</c:v>
                </c:pt>
                <c:pt idx="25">
                  <c:v>0.87787780452524111</c:v>
                </c:pt>
                <c:pt idx="26">
                  <c:v>0.83613340731997465</c:v>
                </c:pt>
                <c:pt idx="27">
                  <c:v>0.74609716316998154</c:v>
                </c:pt>
                <c:pt idx="28">
                  <c:v>0.82506009557456372</c:v>
                </c:pt>
                <c:pt idx="29">
                  <c:v>0.81171105190660575</c:v>
                </c:pt>
                <c:pt idx="30">
                  <c:v>0.79187344980702012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62A-4FA1-94CA-1EC5238C49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8909800"/>
        <c:axId val="668911760"/>
      </c:lineChart>
      <c:catAx>
        <c:axId val="66890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8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8911760"/>
        <c:crosses val="autoZero"/>
        <c:auto val="1"/>
        <c:lblAlgn val="ctr"/>
        <c:lblOffset val="100"/>
        <c:noMultiLvlLbl val="0"/>
      </c:catAx>
      <c:valAx>
        <c:axId val="668911760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8909800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988127676196864E-2"/>
          <c:y val="2.300115325724237E-2"/>
          <c:w val="0.95707755128041239"/>
          <c:h val="0.806108033521504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Table_3!$B$4</c:f>
              <c:strCache>
                <c:ptCount val="1"/>
                <c:pt idx="0">
                  <c:v>CO2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Table_3!$A$5:$A$14</c15:sqref>
                  </c15:fullRef>
                </c:ext>
              </c:extLst>
              <c:f>Table_3!$A$5:$A$13</c:f>
              <c:strCache>
                <c:ptCount val="9"/>
                <c:pt idx="0">
                  <c:v>Agriculture</c:v>
                </c:pt>
                <c:pt idx="1">
                  <c:v>Business</c:v>
                </c:pt>
                <c:pt idx="2">
                  <c:v>Energy supply</c:v>
                </c:pt>
                <c:pt idx="3">
                  <c:v>Industrial process</c:v>
                </c:pt>
                <c:pt idx="4">
                  <c:v>Land use change</c:v>
                </c:pt>
                <c:pt idx="5">
                  <c:v>Public</c:v>
                </c:pt>
                <c:pt idx="6">
                  <c:v>Residential</c:v>
                </c:pt>
                <c:pt idx="7">
                  <c:v>Transport</c:v>
                </c:pt>
                <c:pt idx="8">
                  <c:v>Waste management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Table_3!$B$5:$B$14</c15:sqref>
                  </c15:fullRef>
                </c:ext>
              </c:extLst>
              <c:f>Table_3!$B$5:$B$13</c:f>
              <c:numCache>
                <c:formatCode>#,##0.0</c:formatCode>
                <c:ptCount val="9"/>
                <c:pt idx="0">
                  <c:v>0.65351211214446481</c:v>
                </c:pt>
                <c:pt idx="1">
                  <c:v>2.8497861020207087</c:v>
                </c:pt>
                <c:pt idx="2">
                  <c:v>3.066083153714414</c:v>
                </c:pt>
                <c:pt idx="3">
                  <c:v>0.22739045495955962</c:v>
                </c:pt>
                <c:pt idx="4">
                  <c:v>1.7171961005283281</c:v>
                </c:pt>
                <c:pt idx="5">
                  <c:v>0.13834319949280899</c:v>
                </c:pt>
                <c:pt idx="6">
                  <c:v>2.7041149294664013</c:v>
                </c:pt>
                <c:pt idx="7">
                  <c:v>3.71828692626754</c:v>
                </c:pt>
                <c:pt idx="8">
                  <c:v>1.9899349141152302E-3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D-44EC-A247-A62D95B13786}"/>
            </c:ext>
          </c:extLst>
        </c:ser>
        <c:ser>
          <c:idx val="1"/>
          <c:order val="1"/>
          <c:tx>
            <c:strRef>
              <c:f>Table_3!$C$4</c:f>
              <c:strCache>
                <c:ptCount val="1"/>
                <c:pt idx="0">
                  <c:v>CH4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Table_3!$A$5:$A$14</c15:sqref>
                  </c15:fullRef>
                </c:ext>
              </c:extLst>
              <c:f>Table_3!$A$5:$A$13</c:f>
              <c:strCache>
                <c:ptCount val="9"/>
                <c:pt idx="0">
                  <c:v>Agriculture</c:v>
                </c:pt>
                <c:pt idx="1">
                  <c:v>Business</c:v>
                </c:pt>
                <c:pt idx="2">
                  <c:v>Energy supply</c:v>
                </c:pt>
                <c:pt idx="3">
                  <c:v>Industrial process</c:v>
                </c:pt>
                <c:pt idx="4">
                  <c:v>Land use change</c:v>
                </c:pt>
                <c:pt idx="5">
                  <c:v>Public</c:v>
                </c:pt>
                <c:pt idx="6">
                  <c:v>Residential</c:v>
                </c:pt>
                <c:pt idx="7">
                  <c:v>Transport</c:v>
                </c:pt>
                <c:pt idx="8">
                  <c:v>Waste management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Table_3!$C$5:$C$14</c15:sqref>
                  </c15:fullRef>
                </c:ext>
              </c:extLst>
              <c:f>Table_3!$C$5:$C$13</c:f>
              <c:numCache>
                <c:formatCode>#,##0.0</c:formatCode>
                <c:ptCount val="9"/>
                <c:pt idx="0">
                  <c:v>4.3063778242607809</c:v>
                </c:pt>
                <c:pt idx="1">
                  <c:v>1.7335428034642008E-2</c:v>
                </c:pt>
                <c:pt idx="2">
                  <c:v>8.4602863597455034E-3</c:v>
                </c:pt>
                <c:pt idx="3">
                  <c:v>0</c:v>
                </c:pt>
                <c:pt idx="4">
                  <c:v>0.47285308817600002</c:v>
                </c:pt>
                <c:pt idx="5">
                  <c:v>3.4794696332417002E-4</c:v>
                </c:pt>
                <c:pt idx="6">
                  <c:v>5.0768414504822772E-2</c:v>
                </c:pt>
                <c:pt idx="7">
                  <c:v>2.4841603238443832E-3</c:v>
                </c:pt>
                <c:pt idx="8">
                  <c:v>0.74636691640812747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3D-44EC-A247-A62D95B13786}"/>
            </c:ext>
          </c:extLst>
        </c:ser>
        <c:ser>
          <c:idx val="2"/>
          <c:order val="2"/>
          <c:tx>
            <c:strRef>
              <c:f>Table_3!$D$4</c:f>
              <c:strCache>
                <c:ptCount val="1"/>
                <c:pt idx="0">
                  <c:v>N2O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Table_3!$A$5:$A$14</c15:sqref>
                  </c15:fullRef>
                </c:ext>
              </c:extLst>
              <c:f>Table_3!$A$5:$A$13</c:f>
              <c:strCache>
                <c:ptCount val="9"/>
                <c:pt idx="0">
                  <c:v>Agriculture</c:v>
                </c:pt>
                <c:pt idx="1">
                  <c:v>Business</c:v>
                </c:pt>
                <c:pt idx="2">
                  <c:v>Energy supply</c:v>
                </c:pt>
                <c:pt idx="3">
                  <c:v>Industrial process</c:v>
                </c:pt>
                <c:pt idx="4">
                  <c:v>Land use change</c:v>
                </c:pt>
                <c:pt idx="5">
                  <c:v>Public</c:v>
                </c:pt>
                <c:pt idx="6">
                  <c:v>Residential</c:v>
                </c:pt>
                <c:pt idx="7">
                  <c:v>Transport</c:v>
                </c:pt>
                <c:pt idx="8">
                  <c:v>Waste management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Table_3!$D$5:$D$14</c15:sqref>
                  </c15:fullRef>
                </c:ext>
              </c:extLst>
              <c:f>Table_3!$D$5:$D$13</c:f>
              <c:numCache>
                <c:formatCode>#,##0.0</c:formatCode>
                <c:ptCount val="9"/>
                <c:pt idx="0">
                  <c:v>1.238277122227579</c:v>
                </c:pt>
                <c:pt idx="1">
                  <c:v>3.9803754297188458E-2</c:v>
                </c:pt>
                <c:pt idx="2">
                  <c:v>9.5185080537569886E-3</c:v>
                </c:pt>
                <c:pt idx="3">
                  <c:v>1.2079108548335401E-3</c:v>
                </c:pt>
                <c:pt idx="4">
                  <c:v>0.135874716965</c:v>
                </c:pt>
                <c:pt idx="5">
                  <c:v>6.9626994051907005E-5</c:v>
                </c:pt>
                <c:pt idx="6">
                  <c:v>1.1007405405815854E-2</c:v>
                </c:pt>
                <c:pt idx="7">
                  <c:v>3.3583964744783035E-2</c:v>
                </c:pt>
                <c:pt idx="8">
                  <c:v>4.3516598484777361E-2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3D-44EC-A247-A62D95B13786}"/>
            </c:ext>
          </c:extLst>
        </c:ser>
        <c:ser>
          <c:idx val="3"/>
          <c:order val="3"/>
          <c:tx>
            <c:strRef>
              <c:f>Table_3!$E$4</c:f>
              <c:strCache>
                <c:ptCount val="1"/>
                <c:pt idx="0">
                  <c:v>HFCs</c:v>
                </c:pt>
              </c:strCache>
            </c:strRef>
          </c:tx>
          <c:spPr>
            <a:solidFill>
              <a:srgbClr val="38562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Table_3!$A$5:$A$14</c15:sqref>
                  </c15:fullRef>
                </c:ext>
              </c:extLst>
              <c:f>Table_3!$A$5:$A$13</c:f>
              <c:strCache>
                <c:ptCount val="9"/>
                <c:pt idx="0">
                  <c:v>Agriculture</c:v>
                </c:pt>
                <c:pt idx="1">
                  <c:v>Business</c:v>
                </c:pt>
                <c:pt idx="2">
                  <c:v>Energy supply</c:v>
                </c:pt>
                <c:pt idx="3">
                  <c:v>Industrial process</c:v>
                </c:pt>
                <c:pt idx="4">
                  <c:v>Land use change</c:v>
                </c:pt>
                <c:pt idx="5">
                  <c:v>Public</c:v>
                </c:pt>
                <c:pt idx="6">
                  <c:v>Residential</c:v>
                </c:pt>
                <c:pt idx="7">
                  <c:v>Transport</c:v>
                </c:pt>
                <c:pt idx="8">
                  <c:v>Waste management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Table_3!$E$5:$E$14</c15:sqref>
                  </c15:fullRef>
                </c:ext>
              </c:extLst>
              <c:f>Table_3!$E$5:$E$13</c:f>
              <c:numCache>
                <c:formatCode>#,##0.0</c:formatCode>
                <c:ptCount val="9"/>
                <c:pt idx="0">
                  <c:v>0</c:v>
                </c:pt>
                <c:pt idx="1">
                  <c:v>0.24028996957940932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2.1384587011766067E-2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3D-44EC-A247-A62D95B13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8911368"/>
        <c:axId val="668912152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Table_3!$F$4</c15:sqref>
                        </c15:formulaRef>
                      </c:ext>
                    </c:extLst>
                    <c:strCache>
                      <c:ptCount val="1"/>
                      <c:pt idx="0">
                        <c:v>PFCs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Table_3!$A$5:$A$14</c15:sqref>
                        </c15:fullRef>
                        <c15:formulaRef>
                          <c15:sqref>Table_3!$A$5:$A$13</c15:sqref>
                        </c15:formulaRef>
                      </c:ext>
                    </c:extLst>
                    <c:strCache>
                      <c:ptCount val="9"/>
                      <c:pt idx="0">
                        <c:v>Agriculture</c:v>
                      </c:pt>
                      <c:pt idx="1">
                        <c:v>Business</c:v>
                      </c:pt>
                      <c:pt idx="2">
                        <c:v>Energy supply</c:v>
                      </c:pt>
                      <c:pt idx="3">
                        <c:v>Industrial process</c:v>
                      </c:pt>
                      <c:pt idx="4">
                        <c:v>Land use change</c:v>
                      </c:pt>
                      <c:pt idx="5">
                        <c:v>Public</c:v>
                      </c:pt>
                      <c:pt idx="6">
                        <c:v>Residential</c:v>
                      </c:pt>
                      <c:pt idx="7">
                        <c:v>Transport</c:v>
                      </c:pt>
                      <c:pt idx="8">
                        <c:v>Waste management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Table_3!$F$5:$F$14</c15:sqref>
                        </c15:fullRef>
                        <c15:formulaRef>
                          <c15:sqref>Table_3!$F$5:$F$13</c15:sqref>
                        </c15:formulaRef>
                      </c:ext>
                    </c:extLst>
                    <c:numCache>
                      <c:formatCode>#,##0.0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73D-44EC-A247-A62D95B1378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Table_3!$G$4</c15:sqref>
                        </c15:formulaRef>
                      </c:ext>
                    </c:extLst>
                    <c:strCache>
                      <c:ptCount val="1"/>
                      <c:pt idx="0">
                        <c:v>SF6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Table_3!$A$5:$A$14</c15:sqref>
                        </c15:fullRef>
                        <c15:formulaRef>
                          <c15:sqref>Table_3!$A$5:$A$13</c15:sqref>
                        </c15:formulaRef>
                      </c:ext>
                    </c:extLst>
                    <c:strCache>
                      <c:ptCount val="9"/>
                      <c:pt idx="0">
                        <c:v>Agriculture</c:v>
                      </c:pt>
                      <c:pt idx="1">
                        <c:v>Business</c:v>
                      </c:pt>
                      <c:pt idx="2">
                        <c:v>Energy supply</c:v>
                      </c:pt>
                      <c:pt idx="3">
                        <c:v>Industrial process</c:v>
                      </c:pt>
                      <c:pt idx="4">
                        <c:v>Land use change</c:v>
                      </c:pt>
                      <c:pt idx="5">
                        <c:v>Public</c:v>
                      </c:pt>
                      <c:pt idx="6">
                        <c:v>Residential</c:v>
                      </c:pt>
                      <c:pt idx="7">
                        <c:v>Transport</c:v>
                      </c:pt>
                      <c:pt idx="8">
                        <c:v>Waste management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Table_3!$G$5:$G$14</c15:sqref>
                        </c15:fullRef>
                        <c15:formulaRef>
                          <c15:sqref>Table_3!$G$5:$G$13</c15:sqref>
                        </c15:formulaRef>
                      </c:ext>
                    </c:extLst>
                    <c:numCache>
                      <c:formatCode>#,##0.0</c:formatCode>
                      <c:ptCount val="9"/>
                      <c:pt idx="0">
                        <c:v>0</c:v>
                      </c:pt>
                      <c:pt idx="1">
                        <c:v>3.3626853212517321E-3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73D-44EC-A247-A62D95B1378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Table_3!$H$4</c15:sqref>
                        </c15:formulaRef>
                      </c:ext>
                    </c:extLst>
                    <c:strCache>
                      <c:ptCount val="1"/>
                      <c:pt idx="0">
                        <c:v>NF3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Table_3!$A$5:$A$14</c15:sqref>
                        </c15:fullRef>
                        <c15:formulaRef>
                          <c15:sqref>Table_3!$A$5:$A$13</c15:sqref>
                        </c15:formulaRef>
                      </c:ext>
                    </c:extLst>
                    <c:strCache>
                      <c:ptCount val="9"/>
                      <c:pt idx="0">
                        <c:v>Agriculture</c:v>
                      </c:pt>
                      <c:pt idx="1">
                        <c:v>Business</c:v>
                      </c:pt>
                      <c:pt idx="2">
                        <c:v>Energy supply</c:v>
                      </c:pt>
                      <c:pt idx="3">
                        <c:v>Industrial process</c:v>
                      </c:pt>
                      <c:pt idx="4">
                        <c:v>Land use change</c:v>
                      </c:pt>
                      <c:pt idx="5">
                        <c:v>Public</c:v>
                      </c:pt>
                      <c:pt idx="6">
                        <c:v>Residential</c:v>
                      </c:pt>
                      <c:pt idx="7">
                        <c:v>Transport</c:v>
                      </c:pt>
                      <c:pt idx="8">
                        <c:v>Waste management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Table_3!$H$5:$H$14</c15:sqref>
                        </c15:fullRef>
                        <c15:formulaRef>
                          <c15:sqref>Table_3!$H$5:$H$13</c15:sqref>
                        </c15:formulaRef>
                      </c:ext>
                    </c:extLst>
                    <c:numCache>
                      <c:formatCode>#,##0.0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73D-44EC-A247-A62D95B1378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Table_3!$I$4</c15:sqref>
                        </c15:formulaRef>
                      </c:ext>
                    </c:extLst>
                    <c:strCache>
                      <c:ptCount val="1"/>
                      <c:pt idx="0">
                        <c:v>All gases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Table_3!$A$5:$A$14</c15:sqref>
                        </c15:fullRef>
                        <c15:formulaRef>
                          <c15:sqref>Table_3!$A$5:$A$13</c15:sqref>
                        </c15:formulaRef>
                      </c:ext>
                    </c:extLst>
                    <c:strCache>
                      <c:ptCount val="9"/>
                      <c:pt idx="0">
                        <c:v>Agriculture</c:v>
                      </c:pt>
                      <c:pt idx="1">
                        <c:v>Business</c:v>
                      </c:pt>
                      <c:pt idx="2">
                        <c:v>Energy supply</c:v>
                      </c:pt>
                      <c:pt idx="3">
                        <c:v>Industrial process</c:v>
                      </c:pt>
                      <c:pt idx="4">
                        <c:v>Land use change</c:v>
                      </c:pt>
                      <c:pt idx="5">
                        <c:v>Public</c:v>
                      </c:pt>
                      <c:pt idx="6">
                        <c:v>Residential</c:v>
                      </c:pt>
                      <c:pt idx="7">
                        <c:v>Transport</c:v>
                      </c:pt>
                      <c:pt idx="8">
                        <c:v>Waste management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Table_3!$I$5:$I$14</c15:sqref>
                        </c15:fullRef>
                        <c15:formulaRef>
                          <c15:sqref>Table_3!$I$5:$I$13</c15:sqref>
                        </c15:formulaRef>
                      </c:ext>
                    </c:extLst>
                    <c:numCache>
                      <c:formatCode>#,##0.0</c:formatCode>
                      <c:ptCount val="9"/>
                      <c:pt idx="0">
                        <c:v>6.1981670586328237</c:v>
                      </c:pt>
                      <c:pt idx="1">
                        <c:v>3.1505779392532003</c:v>
                      </c:pt>
                      <c:pt idx="2">
                        <c:v>3.0840619481279168</c:v>
                      </c:pt>
                      <c:pt idx="3">
                        <c:v>0.22859836581439313</c:v>
                      </c:pt>
                      <c:pt idx="4">
                        <c:v>2.3259239056693284</c:v>
                      </c:pt>
                      <c:pt idx="5">
                        <c:v>0.13876077345018506</c:v>
                      </c:pt>
                      <c:pt idx="6">
                        <c:v>2.7872753363888063</c:v>
                      </c:pt>
                      <c:pt idx="7">
                        <c:v>3.7543550513361668</c:v>
                      </c:pt>
                      <c:pt idx="8">
                        <c:v>0.79187344980702001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73D-44EC-A247-A62D95B13786}"/>
                  </c:ext>
                </c:extLst>
              </c15:ser>
            </c15:filteredBarSeries>
          </c:ext>
        </c:extLst>
      </c:barChart>
      <c:catAx>
        <c:axId val="668911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8912152"/>
        <c:crosses val="autoZero"/>
        <c:auto val="1"/>
        <c:lblAlgn val="ctr"/>
        <c:lblOffset val="100"/>
        <c:noMultiLvlLbl val="0"/>
      </c:catAx>
      <c:valAx>
        <c:axId val="6689121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8911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448048324375149"/>
          <c:y val="0.22909155348343943"/>
          <c:w val="0.26855727131661966"/>
          <c:h val="0.36458442694663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016964285714284E-2"/>
          <c:y val="2.9494841269841268E-2"/>
          <c:w val="0.92964374999999999"/>
          <c:h val="0.94101031746031749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681-4FF6-9D39-DCA9DC29C8A9}"/>
              </c:ext>
            </c:extLst>
          </c:dPt>
          <c:dPt>
            <c:idx val="5"/>
            <c:marker>
              <c:symbol val="circle"/>
              <c:size val="10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681-4FF6-9D39-DCA9DC29C8A9}"/>
              </c:ext>
            </c:extLst>
          </c:dPt>
          <c:dPt>
            <c:idx val="8"/>
            <c:marker>
              <c:symbol val="circle"/>
              <c:size val="10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0C03-4023-81E0-5EBC4C98C82E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2-E681-4FF6-9D39-DCA9DC29C8A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3-7C1E-450F-BA34-722479542A9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5-2092-49DC-ABC1-2A4B95DB1FD2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5-0C03-4023-81E0-5EBC4C98C82E}"/>
              </c:ext>
            </c:extLst>
          </c:dPt>
          <c:dPt>
            <c:idx val="31"/>
            <c:marker>
              <c:symbol val="circle"/>
              <c:size val="10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FEFA-4090-86CF-E2BB4C584B61}"/>
              </c:ext>
            </c:extLst>
          </c:dPt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81-4FF6-9D39-DCA9DC29C8A9}"/>
                </c:ext>
              </c:extLst>
            </c:dLbl>
            <c:dLbl>
              <c:idx val="8"/>
              <c:layout>
                <c:manualLayout>
                  <c:x val="-3.7181560836910821E-2"/>
                  <c:y val="-3.8540268612522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03-4023-81E0-5EBC4C98C82E}"/>
                </c:ext>
              </c:extLst>
            </c:dLbl>
            <c:dLbl>
              <c:idx val="31"/>
              <c:layout>
                <c:manualLayout>
                  <c:x val="0"/>
                  <c:y val="-3.3414444147382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FA-4090-86CF-E2BB4C584B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Figure_6!$B$33:$AG$33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Figure_6!$B$34:$AG$34</c:f>
              <c:numCache>
                <c:formatCode>0.0%</c:formatCode>
                <c:ptCount val="32"/>
                <c:pt idx="0">
                  <c:v>-5.2383235457319026E-4</c:v>
                </c:pt>
                <c:pt idx="5">
                  <c:v>-6.7008064096623979E-3</c:v>
                </c:pt>
                <c:pt idx="8">
                  <c:v>-4.137959957987148E-2</c:v>
                </c:pt>
                <c:pt idx="9">
                  <c:v>-2.5738589670101189E-2</c:v>
                </c:pt>
                <c:pt idx="10">
                  <c:v>-3.9551206370327018E-2</c:v>
                </c:pt>
                <c:pt idx="11">
                  <c:v>-2.4604586999507995E-2</c:v>
                </c:pt>
                <c:pt idx="12">
                  <c:v>-0.11260259308142828</c:v>
                </c:pt>
                <c:pt idx="13">
                  <c:v>-0.10221109483825305</c:v>
                </c:pt>
                <c:pt idx="14">
                  <c:v>-0.1059779237950476</c:v>
                </c:pt>
                <c:pt idx="15">
                  <c:v>-6.0551863655048228E-2</c:v>
                </c:pt>
                <c:pt idx="16">
                  <c:v>-5.4770557289792257E-2</c:v>
                </c:pt>
                <c:pt idx="17">
                  <c:v>-9.666496011287995E-2</c:v>
                </c:pt>
                <c:pt idx="18">
                  <c:v>-0.11239144333617182</c:v>
                </c:pt>
                <c:pt idx="19">
                  <c:v>-0.17287150302167248</c:v>
                </c:pt>
                <c:pt idx="20">
                  <c:v>-0.15174182069284631</c:v>
                </c:pt>
                <c:pt idx="21">
                  <c:v>-0.19399579798420163</c:v>
                </c:pt>
                <c:pt idx="22">
                  <c:v>-0.18694967040474542</c:v>
                </c:pt>
                <c:pt idx="23">
                  <c:v>-0.18378107678364494</c:v>
                </c:pt>
                <c:pt idx="24">
                  <c:v>-0.20436690525195472</c:v>
                </c:pt>
                <c:pt idx="25">
                  <c:v>-0.18619229140096411</c:v>
                </c:pt>
                <c:pt idx="26">
                  <c:v>-0.18072479581842624</c:v>
                </c:pt>
                <c:pt idx="27">
                  <c:v>-0.20579239195750271</c:v>
                </c:pt>
                <c:pt idx="28">
                  <c:v>-0.22171841625146707</c:v>
                </c:pt>
                <c:pt idx="29">
                  <c:v>-0.23906537914259748</c:v>
                </c:pt>
                <c:pt idx="30">
                  <c:v>-0.26807267285638958</c:v>
                </c:pt>
                <c:pt idx="31">
                  <c:v>-0.23180970668211026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1-4FF6-9D39-DCA9DC29C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905488"/>
        <c:axId val="668907840"/>
      </c:lineChart>
      <c:catAx>
        <c:axId val="668905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high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rgbClr val="757575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8907840"/>
        <c:crosses val="autoZero"/>
        <c:auto val="0"/>
        <c:lblAlgn val="ctr"/>
        <c:lblOffset val="100"/>
        <c:noMultiLvlLbl val="0"/>
      </c:catAx>
      <c:valAx>
        <c:axId val="66890784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rgbClr val="757575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89054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381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4472C4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DE7-4200-A5D2-34366EE39984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DE7-4200-A5D2-34366EE39984}"/>
              </c:ext>
            </c:extLst>
          </c:dPt>
          <c:dPt>
            <c:idx val="2"/>
            <c:bubble3D val="0"/>
            <c:spPr>
              <a:solidFill>
                <a:srgbClr val="660066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DE7-4200-A5D2-34366EE39984}"/>
              </c:ext>
            </c:extLst>
          </c:dPt>
          <c:dPt>
            <c:idx val="3"/>
            <c:bubble3D val="0"/>
            <c:spPr>
              <a:solidFill>
                <a:srgbClr val="548235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DE7-4200-A5D2-34366EE39984}"/>
              </c:ext>
            </c:extLst>
          </c:dPt>
          <c:cat>
            <c:strRef>
              <c:f>Figure_2!$B$25:$F$25</c:f>
              <c:strCache>
                <c:ptCount val="5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HFCs</c:v>
                </c:pt>
                <c:pt idx="4">
                  <c:v>PFCs</c:v>
                </c:pt>
              </c:strCache>
            </c:strRef>
          </c:cat>
          <c:val>
            <c:numRef>
              <c:f>Figure_2!$B$36:$F$36</c:f>
              <c:numCache>
                <c:formatCode>0.0%</c:formatCode>
                <c:ptCount val="5"/>
                <c:pt idx="0">
                  <c:v>0.6712811918437438</c:v>
                </c:pt>
                <c:pt idx="1">
                  <c:v>0.24955901285818824</c:v>
                </c:pt>
                <c:pt idx="2">
                  <c:v>6.7359170409814262E-2</c:v>
                </c:pt>
                <c:pt idx="3">
                  <c:v>1.1650903332871476E-2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E7-4200-A5D2-34366EE39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945410178360288"/>
          <c:y val="0.12459703417150225"/>
          <c:w val="0.42949080246758292"/>
          <c:h val="0.78006163156104524"/>
        </c:manualLayout>
      </c:layout>
      <c:doughnutChart>
        <c:varyColors val="1"/>
        <c:ser>
          <c:idx val="0"/>
          <c:order val="0"/>
          <c:spPr>
            <a:ln w="381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4472C4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41A-4B46-9E7F-D881868DBACE}"/>
              </c:ext>
            </c:extLst>
          </c:dPt>
          <c:dPt>
            <c:idx val="1"/>
            <c:bubble3D val="0"/>
            <c:spPr>
              <a:solidFill>
                <a:srgbClr val="C55A11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41A-4B46-9E7F-D881868DBACE}"/>
              </c:ext>
            </c:extLst>
          </c:dPt>
          <c:dPt>
            <c:idx val="2"/>
            <c:bubble3D val="0"/>
            <c:spPr>
              <a:solidFill>
                <a:srgbClr val="AC901B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41A-4B46-9E7F-D881868DBACE}"/>
              </c:ext>
            </c:extLst>
          </c:dPt>
          <c:dPt>
            <c:idx val="3"/>
            <c:bubble3D val="0"/>
            <c:spPr>
              <a:solidFill>
                <a:srgbClr val="7F7F7F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41A-4B46-9E7F-D881868DBACE}"/>
              </c:ext>
            </c:extLst>
          </c:dPt>
          <c:dPt>
            <c:idx val="4"/>
            <c:bubble3D val="0"/>
            <c:spPr>
              <a:solidFill>
                <a:srgbClr val="C00000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41A-4B46-9E7F-D881868DBACE}"/>
              </c:ext>
            </c:extLst>
          </c:dPt>
          <c:dPt>
            <c:idx val="5"/>
            <c:bubble3D val="0"/>
            <c:spPr>
              <a:solidFill>
                <a:srgbClr val="660066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41A-4B46-9E7F-D881868DBACE}"/>
              </c:ext>
            </c:extLst>
          </c:dPt>
          <c:dPt>
            <c:idx val="6"/>
            <c:bubble3D val="0"/>
            <c:spPr>
              <a:solidFill>
                <a:srgbClr val="548235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41A-4B46-9E7F-D881868DBACE}"/>
              </c:ext>
            </c:extLst>
          </c:dPt>
          <c:dLbls>
            <c:dLbl>
              <c:idx val="0"/>
              <c:layout>
                <c:manualLayout>
                  <c:x val="0.10812851668301846"/>
                  <c:y val="-3.1562314381882117E-2"/>
                </c:manualLayout>
              </c:layout>
              <c:tx>
                <c:rich>
                  <a:bodyPr rot="0" vertOverflow="overflow" horzOverflow="overflow" vert="horz" wrap="square" lIns="36000" tIns="19050" rIns="38100" bIns="19050" anchor="ctr" anchorCtr="1">
                    <a:sp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7A34BD7E-4BEC-473F-96BC-6D2371E18C01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D50D630A-568E-4927-B09C-0FF8C29877BA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41A-4B46-9E7F-D881868DBACE}"/>
                </c:ext>
              </c:extLst>
            </c:dLbl>
            <c:dLbl>
              <c:idx val="1"/>
              <c:layout>
                <c:manualLayout>
                  <c:x val="9.8243929572701172E-2"/>
                  <c:y val="2.1562415916578974E-2"/>
                </c:manualLayout>
              </c:layout>
              <c:tx>
                <c:rich>
                  <a:bodyPr rot="0" vertOverflow="overflow" horzOverflow="overflow" vert="horz" wrap="square" lIns="36000" tIns="19050" rIns="38100" bIns="19050" anchor="ctr" anchorCtr="1">
                    <a:sp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4D7F47D0-0A54-4D9D-AC16-D4C596222780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A7A44DE9-89D7-477B-B328-A2F59A4FB1A5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41A-4B46-9E7F-D881868DBACE}"/>
                </c:ext>
              </c:extLst>
            </c:dLbl>
            <c:dLbl>
              <c:idx val="2"/>
              <c:layout>
                <c:manualLayout>
                  <c:x val="-3.3623888260926327E-2"/>
                  <c:y val="0.11589345382232383"/>
                </c:manualLayout>
              </c:layout>
              <c:tx>
                <c:rich>
                  <a:bodyPr rot="0" vertOverflow="overflow" horzOverflow="overflow" vert="horz" wrap="square" lIns="36000" tIns="19050" rIns="38100" bIns="19050" anchor="ctr" anchorCtr="1">
                    <a:sp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14687123-8E1E-45DF-9AAA-2EB234E99D65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81B2CF31-BE9B-4241-A5E5-8FE8666F32B9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41A-4B46-9E7F-D881868DBACE}"/>
                </c:ext>
              </c:extLst>
            </c:dLbl>
            <c:dLbl>
              <c:idx val="3"/>
              <c:layout>
                <c:manualLayout>
                  <c:x val="-9.1765476200458967E-2"/>
                  <c:y val="8.8651847677647638E-2"/>
                </c:manualLayout>
              </c:layout>
              <c:tx>
                <c:rich>
                  <a:bodyPr rot="0" vertOverflow="overflow" horzOverflow="overflow" vert="horz" wrap="square" lIns="36000" tIns="19050" rIns="38100" bIns="19050" anchor="ctr" anchorCtr="1">
                    <a:no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6285046F-DC51-4958-977F-6CF8ACD32898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38FFBE7F-A4EF-41BA-8DBA-87B269CE4E25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0902684810987391"/>
                      <c:h val="0.1523910322409937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41A-4B46-9E7F-D881868DBACE}"/>
                </c:ext>
              </c:extLst>
            </c:dLbl>
            <c:dLbl>
              <c:idx val="4"/>
              <c:layout>
                <c:manualLayout>
                  <c:x val="-9.655410485829849E-2"/>
                  <c:y val="3.5732598222126865E-3"/>
                </c:manualLayout>
              </c:layout>
              <c:tx>
                <c:rich>
                  <a:bodyPr rot="0" vertOverflow="overflow" horzOverflow="overflow" vert="horz" wrap="square" lIns="36000" tIns="19050" rIns="38100" bIns="19050" anchor="ctr" anchorCtr="1">
                    <a:sp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DE572CD3-7852-410E-B4EE-B22C0653E9A8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7CBDDEB3-0B27-4997-8AB0-8ABCF3302837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41A-4B46-9E7F-D881868DBACE}"/>
                </c:ext>
              </c:extLst>
            </c:dLbl>
            <c:dLbl>
              <c:idx val="5"/>
              <c:layout>
                <c:manualLayout>
                  <c:x val="-0.10278581391383589"/>
                  <c:y val="-9.7756463952644215E-2"/>
                </c:manualLayout>
              </c:layout>
              <c:tx>
                <c:rich>
                  <a:bodyPr rot="0" vertOverflow="overflow" horzOverflow="overflow" vert="horz" wrap="square" lIns="36000" tIns="19050" rIns="38100" bIns="19050" anchor="ctr" anchorCtr="1">
                    <a:no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7C465846-F16A-4B5C-8130-B9BBC29584A4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218EE331-A3A8-4925-A8CD-34D6053F5AF3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928071690719171"/>
                      <c:h val="0.198297908152262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41A-4B46-9E7F-D881868DBACE}"/>
                </c:ext>
              </c:extLst>
            </c:dLbl>
            <c:dLbl>
              <c:idx val="6"/>
              <c:layout>
                <c:manualLayout>
                  <c:x val="-3.1066304411629057E-2"/>
                  <c:y val="-0.12709884910421013"/>
                </c:manualLayout>
              </c:layout>
              <c:tx>
                <c:rich>
                  <a:bodyPr rot="0" vertOverflow="overflow" horzOverflow="overflow" vert="horz" wrap="square" lIns="36000" tIns="19050" rIns="38100" bIns="19050" anchor="ctr" anchorCtr="1">
                    <a:sp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E8D3C302-31F6-4887-B3D5-A95729427D39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671B6D54-70ED-4F0C-996D-1499804297A0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D41A-4B46-9E7F-D881868DBACE}"/>
                </c:ext>
              </c:extLst>
            </c:dLbl>
            <c:dLbl>
              <c:idx val="7"/>
              <c:layout>
                <c:manualLayout>
                  <c:x val="5.0461483848065321E-2"/>
                  <c:y val="-0.12540626570614843"/>
                </c:manualLayout>
              </c:layout>
              <c:tx>
                <c:rich>
                  <a:bodyPr rot="0" vertOverflow="overflow" horzOverflow="overflow" vert="horz" wrap="square" lIns="36000" tIns="19050" rIns="38100" bIns="19050" anchor="ctr" anchorCtr="1">
                    <a:sp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12EF066B-2793-4136-9052-0724C4A65418}" type="CATEGORYNAME"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r>
                      <a:rPr lang="en-US" sz="1200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
</a:t>
                    </a:r>
                    <a:fld id="{9BB798B4-983F-46F5-8F5D-0356CD1E6D85}" type="PERCENTAGE">
                      <a:rPr lang="en-US" sz="1200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[PERCENTAGE]</a:t>
                    </a:fld>
                    <a:endParaRPr lang="en-US" sz="1200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2FC9-4D51-BB04-212E1B223F5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Overflow="overflow" horzOverflow="overflow" vert="horz" wrap="square" lIns="36000" tIns="19050" rIns="38100" bIns="19050" anchor="ctr" anchorCtr="1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Figure_3!$A$28:$A$35</c:f>
              <c:strCache>
                <c:ptCount val="8"/>
                <c:pt idx="0">
                  <c:v>Agriculture</c:v>
                </c:pt>
                <c:pt idx="1">
                  <c:v>Transport</c:v>
                </c:pt>
                <c:pt idx="2">
                  <c:v>Business</c:v>
                </c:pt>
                <c:pt idx="3">
                  <c:v>Energy Supply</c:v>
                </c:pt>
                <c:pt idx="4">
                  <c:v>Residential</c:v>
                </c:pt>
                <c:pt idx="5">
                  <c:v>Land use change</c:v>
                </c:pt>
                <c:pt idx="6">
                  <c:v>Waste management</c:v>
                </c:pt>
                <c:pt idx="7">
                  <c:v>Other</c:v>
                </c:pt>
              </c:strCache>
            </c:strRef>
          </c:cat>
          <c:val>
            <c:numRef>
              <c:f>Figure_3!$C$28:$C$35</c:f>
              <c:numCache>
                <c:formatCode>0.0%</c:formatCode>
                <c:ptCount val="8"/>
                <c:pt idx="0">
                  <c:v>0.27596968609348815</c:v>
                </c:pt>
                <c:pt idx="1">
                  <c:v>0.16716041616814392</c:v>
                </c:pt>
                <c:pt idx="2">
                  <c:v>0.14027760089134453</c:v>
                </c:pt>
                <c:pt idx="3">
                  <c:v>0.13731601611678201</c:v>
                </c:pt>
                <c:pt idx="4">
                  <c:v>0.12410176950103194</c:v>
                </c:pt>
                <c:pt idx="5">
                  <c:v>0.10356037261546312</c:v>
                </c:pt>
                <c:pt idx="6">
                  <c:v>3.525769236320233E-2</c:v>
                </c:pt>
                <c:pt idx="7">
                  <c:v>1.6356446250543905E-2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41A-4B46-9E7F-D881868DBA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 b="0">
                <a:latin typeface="Arial" panose="020B0604020202020204" pitchFamily="34" charset="0"/>
                <a:cs typeface="Arial" panose="020B0604020202020204" pitchFamily="34" charset="0"/>
              </a:rPr>
              <a:t>Agriculture</a:t>
            </a:r>
          </a:p>
        </c:rich>
      </c:tx>
      <c:layout>
        <c:manualLayout>
          <c:xMode val="edge"/>
          <c:yMode val="edge"/>
          <c:x val="0.41726053730200557"/>
          <c:y val="5.709808486402113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[1]Figure_1!$B$38</c:f>
              <c:strCache>
                <c:ptCount val="1"/>
                <c:pt idx="0">
                  <c:v>5.404612504</c:v>
                </c:pt>
              </c:strCache>
            </c:strRef>
          </c:tx>
          <c:spPr>
            <a:ln w="1905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1905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C4D-4F8B-8092-94807D096721}"/>
              </c:ext>
            </c:extLst>
          </c:dPt>
          <c:dPt>
            <c:idx val="5"/>
            <c:marker>
              <c:symbol val="circle"/>
              <c:size val="3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C4D-4F8B-8092-94807D096721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2-9C4D-4F8B-8092-94807D096721}"/>
              </c:ext>
            </c:extLst>
          </c:dPt>
          <c:dPt>
            <c:idx val="29"/>
            <c:bubble3D val="0"/>
            <c:spPr>
              <a:ln w="19050">
                <a:solidFill>
                  <a:schemeClr val="accent3">
                    <a:lumMod val="50000"/>
                    <a:alpha val="97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C4D-4F8B-8092-94807D096721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/>
                </a:solidFill>
                <a:ln w="1905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9C4D-4F8B-8092-94807D096721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4D-4F8B-8092-94807D096721}"/>
                </c:ext>
              </c:extLst>
            </c:dLbl>
            <c:dLbl>
              <c:idx val="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4D-4F8B-8092-94807D09672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4D-4F8B-8092-94807D096721}"/>
                </c:ext>
              </c:extLst>
            </c:dLbl>
            <c:dLbl>
              <c:idx val="1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4D-4F8B-8092-94807D09672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4D-4F8B-8092-94807D096721}"/>
                </c:ext>
              </c:extLst>
            </c:dLbl>
            <c:dLbl>
              <c:idx val="1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4D-4F8B-8092-94807D09672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4D-4F8B-8092-94807D096721}"/>
                </c:ext>
              </c:extLst>
            </c:dLbl>
            <c:dLbl>
              <c:idx val="1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4D-4F8B-8092-94807D09672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4D-4F8B-8092-94807D096721}"/>
                </c:ext>
              </c:extLst>
            </c:dLbl>
            <c:dLbl>
              <c:idx val="1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C4D-4F8B-8092-94807D09672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C4D-4F8B-8092-94807D096721}"/>
                </c:ext>
              </c:extLst>
            </c:dLbl>
            <c:dLbl>
              <c:idx val="1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C4D-4F8B-8092-94807D09672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C4D-4F8B-8092-94807D096721}"/>
                </c:ext>
              </c:extLst>
            </c:dLbl>
            <c:dLbl>
              <c:idx val="2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C4D-4F8B-8092-94807D09672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C4D-4F8B-8092-94807D096721}"/>
                </c:ext>
              </c:extLst>
            </c:dLbl>
            <c:dLbl>
              <c:idx val="2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C4D-4F8B-8092-94807D096721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C4D-4F8B-8092-94807D096721}"/>
                </c:ext>
              </c:extLst>
            </c:dLbl>
            <c:dLbl>
              <c:idx val="2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C4D-4F8B-8092-94807D096721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C4D-4F8B-8092-94807D096721}"/>
                </c:ext>
              </c:extLst>
            </c:dLbl>
            <c:dLbl>
              <c:idx val="2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C4D-4F8B-8092-94807D096721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C4D-4F8B-8092-94807D096721}"/>
                </c:ext>
              </c:extLst>
            </c:dLbl>
            <c:dLbl>
              <c:idx val="2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4D-4F8B-8092-94807D096721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4D-4F8B-8092-94807D09672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[1]Figure_1!$C$37:$AH$37</c15:sqref>
                  </c15:fullRef>
                </c:ext>
              </c:extLst>
              <c:f>([1]Figure_1!$C$37:$AF$37,[1]Figure_1!$AH$37)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[1]Figure_1!$C$38:$AH$38</c15:sqref>
                  </c15:fullRef>
                </c:ext>
              </c:extLst>
              <c:f>([1]Figure_1!$C$38:$AF$38,[1]Figure_1!$AH$38)</c:f>
              <c:numCache>
                <c:formatCode>General</c:formatCode>
                <c:ptCount val="31"/>
                <c:pt idx="0">
                  <c:v>5.404612504208159</c:v>
                </c:pt>
                <c:pt idx="5">
                  <c:v>5.8667913340540387</c:v>
                </c:pt>
                <c:pt idx="8">
                  <c:v>6.0202598232383435</c:v>
                </c:pt>
                <c:pt idx="9">
                  <c:v>5.9643017730900052</c:v>
                </c:pt>
                <c:pt idx="10">
                  <c:v>5.7909189303230724</c:v>
                </c:pt>
                <c:pt idx="11">
                  <c:v>5.7737620829291423</c:v>
                </c:pt>
                <c:pt idx="12">
                  <c:v>5.7805621150447806</c:v>
                </c:pt>
                <c:pt idx="13">
                  <c:v>5.8286946640563224</c:v>
                </c:pt>
                <c:pt idx="14">
                  <c:v>5.8293935710164337</c:v>
                </c:pt>
                <c:pt idx="15">
                  <c:v>5.9230798686856998</c:v>
                </c:pt>
                <c:pt idx="16">
                  <c:v>5.8124871387912194</c:v>
                </c:pt>
                <c:pt idx="17">
                  <c:v>5.7581835644698423</c:v>
                </c:pt>
                <c:pt idx="18">
                  <c:v>5.6840168543038425</c:v>
                </c:pt>
                <c:pt idx="19">
                  <c:v>5.600313330520799</c:v>
                </c:pt>
                <c:pt idx="20">
                  <c:v>5.6542947681844264</c:v>
                </c:pt>
                <c:pt idx="21">
                  <c:v>5.6027757019475786</c:v>
                </c:pt>
                <c:pt idx="22">
                  <c:v>5.7888539786768991</c:v>
                </c:pt>
                <c:pt idx="23">
                  <c:v>5.6638457892594767</c:v>
                </c:pt>
                <c:pt idx="24">
                  <c:v>5.7367988728966033</c:v>
                </c:pt>
                <c:pt idx="25">
                  <c:v>5.9120097536190785</c:v>
                </c:pt>
                <c:pt idx="26">
                  <c:v>5.9500492132246334</c:v>
                </c:pt>
                <c:pt idx="27">
                  <c:v>6.0569213909576627</c:v>
                </c:pt>
                <c:pt idx="28">
                  <c:v>5.9800675370350245</c:v>
                </c:pt>
                <c:pt idx="29">
                  <c:v>5.9004300631586899</c:v>
                </c:pt>
                <c:pt idx="30">
                  <c:v>6.1981670586328272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C4D-4F8B-8092-94807D0967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8120"/>
        <c:axId val="667968904"/>
      </c:lineChart>
      <c:catAx>
        <c:axId val="667968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8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8904"/>
        <c:crosses val="autoZero"/>
        <c:auto val="1"/>
        <c:lblAlgn val="ctr"/>
        <c:lblOffset val="100"/>
        <c:tickMarkSkip val="1"/>
        <c:noMultiLvlLbl val="0"/>
      </c:catAx>
      <c:valAx>
        <c:axId val="667968904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8120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 b="0">
                <a:latin typeface="Arial" panose="020B0604020202020204" pitchFamily="34" charset="0"/>
                <a:cs typeface="Arial" panose="020B0604020202020204" pitchFamily="34" charset="0"/>
              </a:rPr>
              <a:t>Business</a:t>
            </a:r>
          </a:p>
        </c:rich>
      </c:tx>
      <c:layout>
        <c:manualLayout>
          <c:xMode val="edge"/>
          <c:yMode val="edge"/>
          <c:x val="0.42609119050083272"/>
          <c:y val="6.297018460924397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[1]Figure_1!$B$39</c:f>
              <c:strCache>
                <c:ptCount val="1"/>
                <c:pt idx="0">
                  <c:v>4.996028793</c:v>
                </c:pt>
              </c:strCache>
            </c:strRef>
          </c:tx>
          <c:spPr>
            <a:ln w="1905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1905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D1F-4E4C-B759-40AD797B9934}"/>
              </c:ext>
            </c:extLst>
          </c:dPt>
          <c:dPt>
            <c:idx val="5"/>
            <c:marker>
              <c:symbol val="circle"/>
              <c:size val="3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D1F-4E4C-B759-40AD797B9934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2-FD1F-4E4C-B759-40AD797B9934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3-FD1F-4E4C-B759-40AD797B9934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/>
                </a:solidFill>
                <a:ln w="1905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FD1F-4E4C-B759-40AD797B9934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1F-4E4C-B759-40AD797B9934}"/>
                </c:ext>
              </c:extLst>
            </c:dLbl>
            <c:dLbl>
              <c:idx val="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1F-4E4C-B759-40AD797B993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1F-4E4C-B759-40AD797B9934}"/>
                </c:ext>
              </c:extLst>
            </c:dLbl>
            <c:dLbl>
              <c:idx val="1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1F-4E4C-B759-40AD797B993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1F-4E4C-B759-40AD797B9934}"/>
                </c:ext>
              </c:extLst>
            </c:dLbl>
            <c:dLbl>
              <c:idx val="1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1F-4E4C-B759-40AD797B993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1F-4E4C-B759-40AD797B9934}"/>
                </c:ext>
              </c:extLst>
            </c:dLbl>
            <c:dLbl>
              <c:idx val="1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1F-4E4C-B759-40AD797B993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1F-4E4C-B759-40AD797B9934}"/>
                </c:ext>
              </c:extLst>
            </c:dLbl>
            <c:dLbl>
              <c:idx val="1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1F-4E4C-B759-40AD797B993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1F-4E4C-B759-40AD797B9934}"/>
                </c:ext>
              </c:extLst>
            </c:dLbl>
            <c:dLbl>
              <c:idx val="1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1F-4E4C-B759-40AD797B9934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1F-4E4C-B759-40AD797B9934}"/>
                </c:ext>
              </c:extLst>
            </c:dLbl>
            <c:dLbl>
              <c:idx val="2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1F-4E4C-B759-40AD797B9934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1F-4E4C-B759-40AD797B9934}"/>
                </c:ext>
              </c:extLst>
            </c:dLbl>
            <c:dLbl>
              <c:idx val="2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1F-4E4C-B759-40AD797B9934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1F-4E4C-B759-40AD797B9934}"/>
                </c:ext>
              </c:extLst>
            </c:dLbl>
            <c:dLbl>
              <c:idx val="2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1F-4E4C-B759-40AD797B9934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1F-4E4C-B759-40AD797B9934}"/>
                </c:ext>
              </c:extLst>
            </c:dLbl>
            <c:dLbl>
              <c:idx val="2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1F-4E4C-B759-40AD797B9934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1F-4E4C-B759-40AD797B9934}"/>
                </c:ext>
              </c:extLst>
            </c:dLbl>
            <c:dLbl>
              <c:idx val="2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1F-4E4C-B759-40AD797B9934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1F-4E4C-B759-40AD797B993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[1]Figure_1!$C$37:$AH$37</c15:sqref>
                  </c15:fullRef>
                </c:ext>
              </c:extLst>
              <c:f>([1]Figure_1!$C$37:$AF$37,[1]Figure_1!$AH$37)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[1]Figure_1!$C$39:$AH$39</c15:sqref>
                  </c15:fullRef>
                </c:ext>
              </c:extLst>
              <c:f>([1]Figure_1!$C$39:$AF$39,[1]Figure_1!$AH$39)</c:f>
              <c:numCache>
                <c:formatCode>General</c:formatCode>
                <c:ptCount val="31"/>
                <c:pt idx="0">
                  <c:v>4.9922225084643559</c:v>
                </c:pt>
                <c:pt idx="5">
                  <c:v>4.1558849173295798</c:v>
                </c:pt>
                <c:pt idx="8">
                  <c:v>3.301298226541133</c:v>
                </c:pt>
                <c:pt idx="9">
                  <c:v>3.474031591147015</c:v>
                </c:pt>
                <c:pt idx="10">
                  <c:v>3.4370378331318472</c:v>
                </c:pt>
                <c:pt idx="11">
                  <c:v>3.6091711848388677</c:v>
                </c:pt>
                <c:pt idx="12">
                  <c:v>2.6556562308720575</c:v>
                </c:pt>
                <c:pt idx="13">
                  <c:v>2.9939274588937121</c:v>
                </c:pt>
                <c:pt idx="14">
                  <c:v>3.0099183421888358</c:v>
                </c:pt>
                <c:pt idx="15">
                  <c:v>3.5684073518163975</c:v>
                </c:pt>
                <c:pt idx="16">
                  <c:v>3.4325434380286817</c:v>
                </c:pt>
                <c:pt idx="17">
                  <c:v>3.3776891010013865</c:v>
                </c:pt>
                <c:pt idx="18">
                  <c:v>3.0596428154715767</c:v>
                </c:pt>
                <c:pt idx="19">
                  <c:v>2.9017836099930046</c:v>
                </c:pt>
                <c:pt idx="20">
                  <c:v>3.2566478461887542</c:v>
                </c:pt>
                <c:pt idx="21">
                  <c:v>3.0814912811338186</c:v>
                </c:pt>
                <c:pt idx="22">
                  <c:v>2.9435507160517203</c:v>
                </c:pt>
                <c:pt idx="23">
                  <c:v>3.0471618531856208</c:v>
                </c:pt>
                <c:pt idx="24">
                  <c:v>3.3756656527628035</c:v>
                </c:pt>
                <c:pt idx="25">
                  <c:v>3.3915288754426891</c:v>
                </c:pt>
                <c:pt idx="26">
                  <c:v>3.2116420921901971</c:v>
                </c:pt>
                <c:pt idx="27">
                  <c:v>3.1277498359930975</c:v>
                </c:pt>
                <c:pt idx="28">
                  <c:v>3.1468455159623105</c:v>
                </c:pt>
                <c:pt idx="29">
                  <c:v>3.0998898420397363</c:v>
                </c:pt>
                <c:pt idx="30">
                  <c:v>3.1505779392532003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FD1F-4E4C-B759-40AD797B99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4984"/>
        <c:axId val="667967728"/>
      </c:lineChart>
      <c:catAx>
        <c:axId val="66796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8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7728"/>
        <c:crosses val="autoZero"/>
        <c:auto val="1"/>
        <c:lblAlgn val="ctr"/>
        <c:lblOffset val="100"/>
        <c:noMultiLvlLbl val="0"/>
      </c:catAx>
      <c:valAx>
        <c:axId val="667967728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4984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 b="0">
                <a:latin typeface="Arial" panose="020B0604020202020204" pitchFamily="34" charset="0"/>
                <a:cs typeface="Arial" panose="020B0604020202020204" pitchFamily="34" charset="0"/>
              </a:rPr>
              <a:t>Energy Supply</a:t>
            </a:r>
          </a:p>
        </c:rich>
      </c:tx>
      <c:layout>
        <c:manualLayout>
          <c:xMode val="edge"/>
          <c:yMode val="edge"/>
          <c:x val="0.38590111929131504"/>
          <c:y val="7.252042747080318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[1]Figure_1!$B$40</c:f>
              <c:strCache>
                <c:ptCount val="1"/>
                <c:pt idx="0">
                  <c:v>5.307253096</c:v>
                </c:pt>
              </c:strCache>
            </c:strRef>
          </c:tx>
          <c:spPr>
            <a:ln w="1905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1905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B8C-41DD-95A0-5E8E5145E1F9}"/>
              </c:ext>
            </c:extLst>
          </c:dPt>
          <c:dPt>
            <c:idx val="5"/>
            <c:marker>
              <c:symbol val="circle"/>
              <c:size val="3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B8C-41DD-95A0-5E8E5145E1F9}"/>
              </c:ext>
            </c:extLst>
          </c:dPt>
          <c:dPt>
            <c:idx val="28"/>
            <c:bubble3D val="0"/>
            <c:spPr>
              <a:ln w="19050">
                <a:solidFill>
                  <a:schemeClr val="accent3">
                    <a:lumMod val="50000"/>
                    <a:alpha val="99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B8C-41DD-95A0-5E8E5145E1F9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4-CB8C-41DD-95A0-5E8E5145E1F9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/>
                </a:solidFill>
                <a:ln w="1905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B8C-41DD-95A0-5E8E5145E1F9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8C-41DD-95A0-5E8E5145E1F9}"/>
                </c:ext>
              </c:extLst>
            </c:dLbl>
            <c:dLbl>
              <c:idx val="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8C-41DD-95A0-5E8E5145E1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8C-41DD-95A0-5E8E5145E1F9}"/>
                </c:ext>
              </c:extLst>
            </c:dLbl>
            <c:dLbl>
              <c:idx val="1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8C-41DD-95A0-5E8E5145E1F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8C-41DD-95A0-5E8E5145E1F9}"/>
                </c:ext>
              </c:extLst>
            </c:dLbl>
            <c:dLbl>
              <c:idx val="1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8C-41DD-95A0-5E8E5145E1F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8C-41DD-95A0-5E8E5145E1F9}"/>
                </c:ext>
              </c:extLst>
            </c:dLbl>
            <c:dLbl>
              <c:idx val="1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8C-41DD-95A0-5E8E5145E1F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8C-41DD-95A0-5E8E5145E1F9}"/>
                </c:ext>
              </c:extLst>
            </c:dLbl>
            <c:dLbl>
              <c:idx val="1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8C-41DD-95A0-5E8E5145E1F9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8C-41DD-95A0-5E8E5145E1F9}"/>
                </c:ext>
              </c:extLst>
            </c:dLbl>
            <c:dLbl>
              <c:idx val="1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B8C-41DD-95A0-5E8E5145E1F9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B8C-41DD-95A0-5E8E5145E1F9}"/>
                </c:ext>
              </c:extLst>
            </c:dLbl>
            <c:dLbl>
              <c:idx val="2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B8C-41DD-95A0-5E8E5145E1F9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B8C-41DD-95A0-5E8E5145E1F9}"/>
                </c:ext>
              </c:extLst>
            </c:dLbl>
            <c:dLbl>
              <c:idx val="2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B8C-41DD-95A0-5E8E5145E1F9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B8C-41DD-95A0-5E8E5145E1F9}"/>
                </c:ext>
              </c:extLst>
            </c:dLbl>
            <c:dLbl>
              <c:idx val="2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B8C-41DD-95A0-5E8E5145E1F9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B8C-41DD-95A0-5E8E5145E1F9}"/>
                </c:ext>
              </c:extLst>
            </c:dLbl>
            <c:dLbl>
              <c:idx val="2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B8C-41DD-95A0-5E8E5145E1F9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B8C-41DD-95A0-5E8E5145E1F9}"/>
                </c:ext>
              </c:extLst>
            </c:dLbl>
            <c:dLbl>
              <c:idx val="2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8C-41DD-95A0-5E8E5145E1F9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8C-41DD-95A0-5E8E5145E1F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[1]Figure_1!$C$37:$AH$37</c15:sqref>
                  </c15:fullRef>
                </c:ext>
              </c:extLst>
              <c:f>([1]Figure_1!$C$37:$AF$37,[1]Figure_1!$AH$37)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[1]Figure_1!$C$40:$AH$40</c15:sqref>
                  </c15:fullRef>
                </c:ext>
              </c:extLst>
              <c:f>([1]Figure_1!$C$40:$AF$40,[1]Figure_1!$AH$40)</c:f>
              <c:numCache>
                <c:formatCode>General</c:formatCode>
                <c:ptCount val="31"/>
                <c:pt idx="0">
                  <c:v>5.3072530955788109</c:v>
                </c:pt>
                <c:pt idx="5">
                  <c:v>6.5285613896925039</c:v>
                </c:pt>
                <c:pt idx="8">
                  <c:v>6.1849538413495226</c:v>
                </c:pt>
                <c:pt idx="9">
                  <c:v>6.280705108550813</c:v>
                </c:pt>
                <c:pt idx="10">
                  <c:v>6.3348334339389663</c:v>
                </c:pt>
                <c:pt idx="11">
                  <c:v>6.6486345062632246</c:v>
                </c:pt>
                <c:pt idx="12">
                  <c:v>5.2178499092876462</c:v>
                </c:pt>
                <c:pt idx="13">
                  <c:v>5.0259036865628275</c:v>
                </c:pt>
                <c:pt idx="14">
                  <c:v>4.8769561893518789</c:v>
                </c:pt>
                <c:pt idx="15">
                  <c:v>5.4000316169769924</c:v>
                </c:pt>
                <c:pt idx="16">
                  <c:v>5.7294465387799836</c:v>
                </c:pt>
                <c:pt idx="17">
                  <c:v>4.6550042348517664</c:v>
                </c:pt>
                <c:pt idx="18">
                  <c:v>4.8406218326631825</c:v>
                </c:pt>
                <c:pt idx="19">
                  <c:v>3.6872698798917121</c:v>
                </c:pt>
                <c:pt idx="20">
                  <c:v>3.941136913104017</c:v>
                </c:pt>
                <c:pt idx="21">
                  <c:v>3.7289981807510593</c:v>
                </c:pt>
                <c:pt idx="22">
                  <c:v>3.8585202765367632</c:v>
                </c:pt>
                <c:pt idx="23">
                  <c:v>4.0581726593005989</c:v>
                </c:pt>
                <c:pt idx="24">
                  <c:v>3.8173928655290981</c:v>
                </c:pt>
                <c:pt idx="25">
                  <c:v>3.816843346094184</c:v>
                </c:pt>
                <c:pt idx="26">
                  <c:v>4.0105456598005986</c:v>
                </c:pt>
                <c:pt idx="27">
                  <c:v>3.4216851240291577</c:v>
                </c:pt>
                <c:pt idx="28">
                  <c:v>2.9089357767255817</c:v>
                </c:pt>
                <c:pt idx="29">
                  <c:v>2.7766730947577494</c:v>
                </c:pt>
                <c:pt idx="30">
                  <c:v>3.0840619481279163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CB8C-41DD-95A0-5E8E5145E1F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5376"/>
        <c:axId val="667966160"/>
      </c:lineChart>
      <c:catAx>
        <c:axId val="66796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8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6160"/>
        <c:crosses val="autoZero"/>
        <c:auto val="1"/>
        <c:lblAlgn val="ctr"/>
        <c:lblOffset val="100"/>
        <c:noMultiLvlLbl val="0"/>
      </c:catAx>
      <c:valAx>
        <c:axId val="667966160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5376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 b="0">
                <a:latin typeface="Arial" panose="020B0604020202020204" pitchFamily="34" charset="0"/>
                <a:cs typeface="Arial" panose="020B0604020202020204" pitchFamily="34" charset="0"/>
              </a:rPr>
              <a:t>Industrial</a:t>
            </a:r>
            <a:r>
              <a:rPr lang="en-GB" sz="1200" b="0" baseline="0">
                <a:latin typeface="Arial" panose="020B0604020202020204" pitchFamily="34" charset="0"/>
                <a:cs typeface="Arial" panose="020B0604020202020204" pitchFamily="34" charset="0"/>
              </a:rPr>
              <a:t> Process</a:t>
            </a:r>
            <a:endParaRPr lang="en-GB" sz="12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[1]Figure_1!$B$41</c:f>
              <c:strCache>
                <c:ptCount val="1"/>
                <c:pt idx="0">
                  <c:v>0.721938483</c:v>
                </c:pt>
              </c:strCache>
            </c:strRef>
          </c:tx>
          <c:spPr>
            <a:ln w="1905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1905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643-470B-AB9B-BAD7A7E717E8}"/>
              </c:ext>
            </c:extLst>
          </c:dPt>
          <c:dPt>
            <c:idx val="5"/>
            <c:marker>
              <c:symbol val="circle"/>
              <c:size val="3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643-470B-AB9B-BAD7A7E717E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2-6643-470B-AB9B-BAD7A7E717E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3-6643-470B-AB9B-BAD7A7E717E8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/>
                </a:solidFill>
                <a:ln w="19050">
                  <a:solidFill>
                    <a:srgbClr val="385623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643-470B-AB9B-BAD7A7E717E8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43-470B-AB9B-BAD7A7E717E8}"/>
                </c:ext>
              </c:extLst>
            </c:dLbl>
            <c:dLbl>
              <c:idx val="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43-470B-AB9B-BAD7A7E717E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43-470B-AB9B-BAD7A7E717E8}"/>
                </c:ext>
              </c:extLst>
            </c:dLbl>
            <c:dLbl>
              <c:idx val="1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43-470B-AB9B-BAD7A7E717E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43-470B-AB9B-BAD7A7E717E8}"/>
                </c:ext>
              </c:extLst>
            </c:dLbl>
            <c:dLbl>
              <c:idx val="1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43-470B-AB9B-BAD7A7E717E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43-470B-AB9B-BAD7A7E717E8}"/>
                </c:ext>
              </c:extLst>
            </c:dLbl>
            <c:dLbl>
              <c:idx val="1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43-470B-AB9B-BAD7A7E717E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43-470B-AB9B-BAD7A7E717E8}"/>
                </c:ext>
              </c:extLst>
            </c:dLbl>
            <c:dLbl>
              <c:idx val="1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43-470B-AB9B-BAD7A7E717E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43-470B-AB9B-BAD7A7E717E8}"/>
                </c:ext>
              </c:extLst>
            </c:dLbl>
            <c:dLbl>
              <c:idx val="1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643-470B-AB9B-BAD7A7E717E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43-470B-AB9B-BAD7A7E717E8}"/>
                </c:ext>
              </c:extLst>
            </c:dLbl>
            <c:dLbl>
              <c:idx val="2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643-470B-AB9B-BAD7A7E717E8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43-470B-AB9B-BAD7A7E717E8}"/>
                </c:ext>
              </c:extLst>
            </c:dLbl>
            <c:dLbl>
              <c:idx val="2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643-470B-AB9B-BAD7A7E717E8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43-470B-AB9B-BAD7A7E717E8}"/>
                </c:ext>
              </c:extLst>
            </c:dLbl>
            <c:dLbl>
              <c:idx val="2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643-470B-AB9B-BAD7A7E717E8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643-470B-AB9B-BAD7A7E717E8}"/>
                </c:ext>
              </c:extLst>
            </c:dLbl>
            <c:dLbl>
              <c:idx val="2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643-470B-AB9B-BAD7A7E717E8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643-470B-AB9B-BAD7A7E717E8}"/>
                </c:ext>
              </c:extLst>
            </c:dLbl>
            <c:dLbl>
              <c:idx val="2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43-470B-AB9B-BAD7A7E717E8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43-470B-AB9B-BAD7A7E717E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[1]Figure_1!$C$37:$AH$37</c15:sqref>
                  </c15:fullRef>
                </c:ext>
              </c:extLst>
              <c:f>([1]Figure_1!$C$37:$AF$37,[1]Figure_1!$AH$37)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[1]Figure_1!$C$41:$AH$41</c15:sqref>
                  </c15:fullRef>
                </c:ext>
              </c:extLst>
              <c:f>([1]Figure_1!$C$41:$AF$41,[1]Figure_1!$AH$41)</c:f>
              <c:numCache>
                <c:formatCode>General</c:formatCode>
                <c:ptCount val="31"/>
                <c:pt idx="0">
                  <c:v>0.72193848289935647</c:v>
                </c:pt>
                <c:pt idx="5">
                  <c:v>0.71782602160039699</c:v>
                </c:pt>
                <c:pt idx="8">
                  <c:v>0.77416538864788509</c:v>
                </c:pt>
                <c:pt idx="9">
                  <c:v>0.86774352067533034</c:v>
                </c:pt>
                <c:pt idx="10">
                  <c:v>0.61962003807606514</c:v>
                </c:pt>
                <c:pt idx="11">
                  <c:v>0.58684880322372013</c:v>
                </c:pt>
                <c:pt idx="12">
                  <c:v>0.21295796645893975</c:v>
                </c:pt>
                <c:pt idx="13">
                  <c:v>0.22027796609263006</c:v>
                </c:pt>
                <c:pt idx="14">
                  <c:v>0.22449952112817748</c:v>
                </c:pt>
                <c:pt idx="15">
                  <c:v>0.43077603455978047</c:v>
                </c:pt>
                <c:pt idx="16">
                  <c:v>0.43656622350814084</c:v>
                </c:pt>
                <c:pt idx="17">
                  <c:v>0.49270501638009578</c:v>
                </c:pt>
                <c:pt idx="18">
                  <c:v>0.40346500463469431</c:v>
                </c:pt>
                <c:pt idx="19">
                  <c:v>0.1806486207853783</c:v>
                </c:pt>
                <c:pt idx="20">
                  <c:v>0.17299675094067379</c:v>
                </c:pt>
                <c:pt idx="21">
                  <c:v>0.16496951475042487</c:v>
                </c:pt>
                <c:pt idx="22">
                  <c:v>0.1639709241584037</c:v>
                </c:pt>
                <c:pt idx="23">
                  <c:v>0.15034714987612519</c:v>
                </c:pt>
                <c:pt idx="24">
                  <c:v>0.18277602469270773</c:v>
                </c:pt>
                <c:pt idx="25">
                  <c:v>0.23104904744986923</c:v>
                </c:pt>
                <c:pt idx="26">
                  <c:v>0.22527236402922285</c:v>
                </c:pt>
                <c:pt idx="27">
                  <c:v>0.22475356205469585</c:v>
                </c:pt>
                <c:pt idx="28">
                  <c:v>0.23510608085238249</c:v>
                </c:pt>
                <c:pt idx="29">
                  <c:v>0.23104152434726294</c:v>
                </c:pt>
                <c:pt idx="30">
                  <c:v>0.22859836581439313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643-470B-AB9B-BAD7A7E717E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4200"/>
        <c:axId val="667965768"/>
      </c:lineChart>
      <c:catAx>
        <c:axId val="667964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8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5768"/>
        <c:crosses val="autoZero"/>
        <c:auto val="1"/>
        <c:lblAlgn val="ctr"/>
        <c:lblOffset val="100"/>
        <c:noMultiLvlLbl val="0"/>
      </c:catAx>
      <c:valAx>
        <c:axId val="667965768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4200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 b="0">
                <a:latin typeface="Arial" panose="020B0604020202020204" pitchFamily="34" charset="0"/>
                <a:cs typeface="Arial" panose="020B0604020202020204" pitchFamily="34" charset="0"/>
              </a:rPr>
              <a:t>Land Use Change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[1]Figure_1!$B$42</c:f>
              <c:strCache>
                <c:ptCount val="1"/>
                <c:pt idx="0">
                  <c:v>2.819743299</c:v>
                </c:pt>
              </c:strCache>
            </c:strRef>
          </c:tx>
          <c:spPr>
            <a:ln w="1905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1905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E0A-49FE-A8E9-C444F0C77FAA}"/>
              </c:ext>
            </c:extLst>
          </c:dPt>
          <c:dPt>
            <c:idx val="5"/>
            <c:marker>
              <c:symbol val="circle"/>
              <c:size val="3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E0A-49FE-A8E9-C444F0C77FAA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2-3E0A-49FE-A8E9-C444F0C77FAA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3-3E0A-49FE-A8E9-C444F0C77FAA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/>
                </a:solidFill>
                <a:ln w="1905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3E0A-49FE-A8E9-C444F0C77FAA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A-49FE-A8E9-C444F0C77FAA}"/>
                </c:ext>
              </c:extLst>
            </c:dLbl>
            <c:dLbl>
              <c:idx val="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0A-49FE-A8E9-C444F0C77FA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0A-49FE-A8E9-C444F0C77FAA}"/>
                </c:ext>
              </c:extLst>
            </c:dLbl>
            <c:dLbl>
              <c:idx val="1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0A-49FE-A8E9-C444F0C77FA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0A-49FE-A8E9-C444F0C77FAA}"/>
                </c:ext>
              </c:extLst>
            </c:dLbl>
            <c:dLbl>
              <c:idx val="1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0A-49FE-A8E9-C444F0C77FA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0A-49FE-A8E9-C444F0C77FAA}"/>
                </c:ext>
              </c:extLst>
            </c:dLbl>
            <c:dLbl>
              <c:idx val="1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0A-49FE-A8E9-C444F0C77FA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0A-49FE-A8E9-C444F0C77FAA}"/>
                </c:ext>
              </c:extLst>
            </c:dLbl>
            <c:dLbl>
              <c:idx val="1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0A-49FE-A8E9-C444F0C77FA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E0A-49FE-A8E9-C444F0C77FAA}"/>
                </c:ext>
              </c:extLst>
            </c:dLbl>
            <c:dLbl>
              <c:idx val="1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E0A-49FE-A8E9-C444F0C77FA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E0A-49FE-A8E9-C444F0C77FAA}"/>
                </c:ext>
              </c:extLst>
            </c:dLbl>
            <c:dLbl>
              <c:idx val="2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E0A-49FE-A8E9-C444F0C77FA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E0A-49FE-A8E9-C444F0C77FAA}"/>
                </c:ext>
              </c:extLst>
            </c:dLbl>
            <c:dLbl>
              <c:idx val="2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E0A-49FE-A8E9-C444F0C77FA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E0A-49FE-A8E9-C444F0C77FAA}"/>
                </c:ext>
              </c:extLst>
            </c:dLbl>
            <c:dLbl>
              <c:idx val="2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E0A-49FE-A8E9-C444F0C77FAA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E0A-49FE-A8E9-C444F0C77FAA}"/>
                </c:ext>
              </c:extLst>
            </c:dLbl>
            <c:dLbl>
              <c:idx val="2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E0A-49FE-A8E9-C444F0C77FA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E0A-49FE-A8E9-C444F0C77FAA}"/>
                </c:ext>
              </c:extLst>
            </c:dLbl>
            <c:dLbl>
              <c:idx val="2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A-49FE-A8E9-C444F0C77FAA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0A-49FE-A8E9-C444F0C77FA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[1]Figure_1!$C$37:$AH$37</c15:sqref>
                  </c15:fullRef>
                </c:ext>
              </c:extLst>
              <c:f>([1]Figure_1!$C$37:$AF$37,[1]Figure_1!$AH$37)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[1]Figure_1!$C$42:$AH$42</c15:sqref>
                  </c15:fullRef>
                </c:ext>
              </c:extLst>
              <c:f>([1]Figure_1!$C$42:$AF$42,[1]Figure_1!$AH$42)</c:f>
              <c:numCache>
                <c:formatCode>General</c:formatCode>
                <c:ptCount val="31"/>
                <c:pt idx="0">
                  <c:v>2.8197432985780009</c:v>
                </c:pt>
                <c:pt idx="5">
                  <c:v>2.5840661832619976</c:v>
                </c:pt>
                <c:pt idx="8">
                  <c:v>2.4070217366300017</c:v>
                </c:pt>
                <c:pt idx="9">
                  <c:v>2.3770844297830029</c:v>
                </c:pt>
                <c:pt idx="10">
                  <c:v>2.3425946444560042</c:v>
                </c:pt>
                <c:pt idx="11">
                  <c:v>2.3272028873516697</c:v>
                </c:pt>
                <c:pt idx="12">
                  <c:v>2.3080537819436668</c:v>
                </c:pt>
                <c:pt idx="13">
                  <c:v>2.2796455181839956</c:v>
                </c:pt>
                <c:pt idx="14">
                  <c:v>2.2850788055226627</c:v>
                </c:pt>
                <c:pt idx="15">
                  <c:v>2.3016091115430037</c:v>
                </c:pt>
                <c:pt idx="16">
                  <c:v>2.3121465640833305</c:v>
                </c:pt>
                <c:pt idx="17">
                  <c:v>2.3431617537496687</c:v>
                </c:pt>
                <c:pt idx="18">
                  <c:v>2.3591660271223374</c:v>
                </c:pt>
                <c:pt idx="19">
                  <c:v>2.4251757770259998</c:v>
                </c:pt>
                <c:pt idx="20">
                  <c:v>2.4535915887063338</c:v>
                </c:pt>
                <c:pt idx="21">
                  <c:v>2.4453195489330022</c:v>
                </c:pt>
                <c:pt idx="22">
                  <c:v>2.5865061261916624</c:v>
                </c:pt>
                <c:pt idx="23">
                  <c:v>2.404037605600664</c:v>
                </c:pt>
                <c:pt idx="24">
                  <c:v>2.4023583051376645</c:v>
                </c:pt>
                <c:pt idx="25">
                  <c:v>2.3990696342546665</c:v>
                </c:pt>
                <c:pt idx="26">
                  <c:v>2.4160094984413378</c:v>
                </c:pt>
                <c:pt idx="27">
                  <c:v>2.3795619694126668</c:v>
                </c:pt>
                <c:pt idx="28">
                  <c:v>2.3653720369833335</c:v>
                </c:pt>
                <c:pt idx="29">
                  <c:v>2.3290033442596632</c:v>
                </c:pt>
                <c:pt idx="30">
                  <c:v>2.3259239056693288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E0A-49FE-A8E9-C444F0C77FA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9296"/>
        <c:axId val="667969688"/>
      </c:lineChart>
      <c:catAx>
        <c:axId val="66796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8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9688"/>
        <c:crosses val="autoZero"/>
        <c:auto val="1"/>
        <c:lblAlgn val="ctr"/>
        <c:lblOffset val="100"/>
        <c:noMultiLvlLbl val="0"/>
      </c:catAx>
      <c:valAx>
        <c:axId val="667969688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9296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 b="0">
                <a:latin typeface="Arial" panose="020B0604020202020204" pitchFamily="34" charset="0"/>
                <a:cs typeface="Arial" panose="020B0604020202020204" pitchFamily="34" charset="0"/>
              </a:rPr>
              <a:t>Public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[1]Figure_1!$B$43</c:f>
              <c:strCache>
                <c:ptCount val="1"/>
                <c:pt idx="0">
                  <c:v>0.607520946</c:v>
                </c:pt>
              </c:strCache>
            </c:strRef>
          </c:tx>
          <c:spPr>
            <a:ln w="1905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1905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45B-46FA-9229-B3B2DE404A77}"/>
              </c:ext>
            </c:extLst>
          </c:dPt>
          <c:dPt>
            <c:idx val="5"/>
            <c:marker>
              <c:symbol val="circle"/>
              <c:size val="3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45B-46FA-9229-B3B2DE404A7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2-A45B-46FA-9229-B3B2DE404A7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3-A45B-46FA-9229-B3B2DE404A77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/>
                </a:solidFill>
                <a:ln w="19050">
                  <a:solidFill>
                    <a:srgbClr val="385623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A45B-46FA-9229-B3B2DE404A77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5B-46FA-9229-B3B2DE404A77}"/>
                </c:ext>
              </c:extLst>
            </c:dLbl>
            <c:dLbl>
              <c:idx val="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5B-46FA-9229-B3B2DE404A7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5B-46FA-9229-B3B2DE404A77}"/>
                </c:ext>
              </c:extLst>
            </c:dLbl>
            <c:dLbl>
              <c:idx val="1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5B-46FA-9229-B3B2DE404A7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5B-46FA-9229-B3B2DE404A77}"/>
                </c:ext>
              </c:extLst>
            </c:dLbl>
            <c:dLbl>
              <c:idx val="1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5B-46FA-9229-B3B2DE404A7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45B-46FA-9229-B3B2DE404A77}"/>
                </c:ext>
              </c:extLst>
            </c:dLbl>
            <c:dLbl>
              <c:idx val="1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5B-46FA-9229-B3B2DE404A7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45B-46FA-9229-B3B2DE404A77}"/>
                </c:ext>
              </c:extLst>
            </c:dLbl>
            <c:dLbl>
              <c:idx val="1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45B-46FA-9229-B3B2DE404A7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45B-46FA-9229-B3B2DE404A77}"/>
                </c:ext>
              </c:extLst>
            </c:dLbl>
            <c:dLbl>
              <c:idx val="1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45B-46FA-9229-B3B2DE404A7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45B-46FA-9229-B3B2DE404A77}"/>
                </c:ext>
              </c:extLst>
            </c:dLbl>
            <c:dLbl>
              <c:idx val="20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45B-46FA-9229-B3B2DE404A7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45B-46FA-9229-B3B2DE404A77}"/>
                </c:ext>
              </c:extLst>
            </c:dLbl>
            <c:dLbl>
              <c:idx val="22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45B-46FA-9229-B3B2DE404A77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45B-46FA-9229-B3B2DE404A77}"/>
                </c:ext>
              </c:extLst>
            </c:dLbl>
            <c:dLbl>
              <c:idx val="24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45B-46FA-9229-B3B2DE404A77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45B-46FA-9229-B3B2DE404A77}"/>
                </c:ext>
              </c:extLst>
            </c:dLbl>
            <c:dLbl>
              <c:idx val="26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45B-46FA-9229-B3B2DE404A7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45B-46FA-9229-B3B2DE404A77}"/>
                </c:ext>
              </c:extLst>
            </c:dLbl>
            <c:dLbl>
              <c:idx val="28"/>
              <c:delete val="1"/>
              <c:extLst xmlns:c15="http://schemas.microsoft.com/office/drawing/2012/chart" xmlns:c16="http://schemas.microsoft.com/office/drawing/2014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5B-46FA-9229-B3B2DE404A77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5B-46FA-9229-B3B2DE404A77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r>
                      <a:rPr lang="en-US"/>
                      <a:t>0.1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45B-46FA-9229-B3B2DE404A7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[1]Figure_1!$C$37:$AH$37</c15:sqref>
                  </c15:fullRef>
                </c:ext>
              </c:extLst>
              <c:f>([1]Figure_1!$C$37:$AF$37,[1]Figure_1!$AH$37)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[1]Figure_1!$C$43:$AH$43</c15:sqref>
                  </c15:fullRef>
                </c:ext>
              </c:extLst>
              <c:f>([1]Figure_1!$C$43:$AF$43,[1]Figure_1!$AH$43)</c:f>
              <c:numCache>
                <c:formatCode>General</c:formatCode>
                <c:ptCount val="31"/>
                <c:pt idx="0">
                  <c:v>0.60752094565501091</c:v>
                </c:pt>
                <c:pt idx="5">
                  <c:v>0.46858871755390991</c:v>
                </c:pt>
                <c:pt idx="8">
                  <c:v>0.34219810910583137</c:v>
                </c:pt>
                <c:pt idx="9">
                  <c:v>0.3443398417496018</c:v>
                </c:pt>
                <c:pt idx="10">
                  <c:v>0.29002441132677093</c:v>
                </c:pt>
                <c:pt idx="11">
                  <c:v>0.27915340027842334</c:v>
                </c:pt>
                <c:pt idx="12">
                  <c:v>0.22707116016444837</c:v>
                </c:pt>
                <c:pt idx="13">
                  <c:v>0.17405597632066191</c:v>
                </c:pt>
                <c:pt idx="14">
                  <c:v>0.19236890782758106</c:v>
                </c:pt>
                <c:pt idx="15">
                  <c:v>0.39097841130645106</c:v>
                </c:pt>
                <c:pt idx="16">
                  <c:v>0.30445514310418498</c:v>
                </c:pt>
                <c:pt idx="17">
                  <c:v>0.28294951449197364</c:v>
                </c:pt>
                <c:pt idx="18">
                  <c:v>0.21698547950036431</c:v>
                </c:pt>
                <c:pt idx="19">
                  <c:v>0.20656271191222444</c:v>
                </c:pt>
                <c:pt idx="20">
                  <c:v>0.20552000390873537</c:v>
                </c:pt>
                <c:pt idx="21">
                  <c:v>0.19889780757950151</c:v>
                </c:pt>
                <c:pt idx="22">
                  <c:v>0.19721736970313242</c:v>
                </c:pt>
                <c:pt idx="23">
                  <c:v>0.20076508055321907</c:v>
                </c:pt>
                <c:pt idx="24">
                  <c:v>0.18249574419317144</c:v>
                </c:pt>
                <c:pt idx="25">
                  <c:v>0.18247674028779343</c:v>
                </c:pt>
                <c:pt idx="26">
                  <c:v>0.13649106649743628</c:v>
                </c:pt>
                <c:pt idx="27">
                  <c:v>0.13997748072035102</c:v>
                </c:pt>
                <c:pt idx="28">
                  <c:v>0.14732911339320809</c:v>
                </c:pt>
                <c:pt idx="29">
                  <c:v>0.14389007048980709</c:v>
                </c:pt>
                <c:pt idx="30">
                  <c:v>0.17091109550543715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45B-46FA-9229-B3B2DE404A7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7336"/>
        <c:axId val="667970080"/>
      </c:lineChart>
      <c:catAx>
        <c:axId val="667967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8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70080"/>
        <c:crosses val="autoZero"/>
        <c:auto val="1"/>
        <c:lblAlgn val="ctr"/>
        <c:lblOffset val="100"/>
        <c:noMultiLvlLbl val="0"/>
      </c:catAx>
      <c:valAx>
        <c:axId val="667970080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7336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130591</xdr:rowOff>
    </xdr:from>
    <xdr:to>
      <xdr:col>2</xdr:col>
      <xdr:colOff>416165</xdr:colOff>
      <xdr:row>31</xdr:row>
      <xdr:rowOff>163971</xdr:rowOff>
    </xdr:to>
    <xdr:pic>
      <xdr:nvPicPr>
        <xdr:cNvPr id="3" name="Picture 2" descr="Department of Agriculture, Environment and Rural Affairs Logo" title="DAERA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883" y="5688709"/>
          <a:ext cx="3229551" cy="806511"/>
        </a:xfrm>
        <a:prstGeom prst="rect">
          <a:avLst/>
        </a:prstGeom>
      </xdr:spPr>
    </xdr:pic>
    <xdr:clientData/>
  </xdr:twoCellAnchor>
  <xdr:twoCellAnchor editAs="oneCell">
    <xdr:from>
      <xdr:col>4</xdr:col>
      <xdr:colOff>620059</xdr:colOff>
      <xdr:row>27</xdr:row>
      <xdr:rowOff>67234</xdr:rowOff>
    </xdr:from>
    <xdr:to>
      <xdr:col>8</xdr:col>
      <xdr:colOff>9227</xdr:colOff>
      <xdr:row>31</xdr:row>
      <xdr:rowOff>171071</xdr:rowOff>
    </xdr:to>
    <xdr:pic>
      <xdr:nvPicPr>
        <xdr:cNvPr id="5" name="Picture 4" descr="NISRA Bilingual Logo" title="NISRA Bilingual 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48941" y="5625352"/>
          <a:ext cx="1927412" cy="888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190498</xdr:rowOff>
    </xdr:from>
    <xdr:to>
      <xdr:col>13</xdr:col>
      <xdr:colOff>338349</xdr:colOff>
      <xdr:row>29</xdr:row>
      <xdr:rowOff>180380</xdr:rowOff>
    </xdr:to>
    <xdr:graphicFrame macro="">
      <xdr:nvGraphicFramePr>
        <xdr:cNvPr id="2" name="Chart 1" descr="A line graph showing the percentage reduction in Northern Ireland's greenhouse gas emissions from the base year" title="Figure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378010</xdr:colOff>
      <xdr:row>5</xdr:row>
      <xdr:rowOff>17976</xdr:rowOff>
    </xdr:from>
    <xdr:to>
      <xdr:col>14</xdr:col>
      <xdr:colOff>476250</xdr:colOff>
      <xdr:row>34</xdr:row>
      <xdr:rowOff>130967</xdr:rowOff>
    </xdr:to>
    <xdr:grpSp>
      <xdr:nvGrpSpPr>
        <xdr:cNvPr id="6" name="Group 5" descr="Figure 1:  Greenhouse gas emissions&#10;&#10;A line graph showing Northern Ireland's greenhouse gas emissions over time.">
          <a:extLst>
            <a:ext uri="{FF2B5EF4-FFF2-40B4-BE49-F238E27FC236}">
              <a16:creationId xmlns:a16="http://schemas.microsoft.com/office/drawing/2014/main" id="{0BCFC568-B8A2-28AA-6768-B3676B0C7DF8}"/>
            </a:ext>
          </a:extLst>
        </xdr:cNvPr>
        <xdr:cNvGrpSpPr/>
      </xdr:nvGrpSpPr>
      <xdr:grpSpPr>
        <a:xfrm>
          <a:off x="378010" y="1030315"/>
          <a:ext cx="11367548" cy="5637491"/>
          <a:chOff x="378010" y="1030007"/>
          <a:chExt cx="11349646" cy="5637491"/>
        </a:xfrm>
      </xdr:grpSpPr>
      <xdr:graphicFrame macro="">
        <xdr:nvGraphicFramePr>
          <xdr:cNvPr id="5" name="Chart 4" descr="Figure 1:  Greenhouse gas emissions&#10;&#10;A line graph showing Northern Ireland's greenhouse gas emissions over time.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378010" y="1030007"/>
          <a:ext cx="11349646" cy="56374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9F3FA4BB-F3C9-B3AB-0802-8F64959B61D9}"/>
              </a:ext>
            </a:extLst>
          </xdr:cNvPr>
          <xdr:cNvGrpSpPr/>
        </xdr:nvGrpSpPr>
        <xdr:grpSpPr>
          <a:xfrm>
            <a:off x="10427494" y="2861309"/>
            <a:ext cx="897255" cy="947694"/>
            <a:chOff x="10427494" y="2861309"/>
            <a:chExt cx="897255" cy="947694"/>
          </a:xfrm>
        </xdr:grpSpPr>
        <xdr:sp macro="" textlink="">
          <xdr:nvSpPr>
            <xdr:cNvPr id="2" name="TextBox 1" descr="Text box 5 at data point 2020&#10;&#10;COVID-19 pandemic&#10;">
              <a:extLst>
                <a:ext uri="{FF2B5EF4-FFF2-40B4-BE49-F238E27FC236}">
                  <a16:creationId xmlns:a16="http://schemas.microsoft.com/office/drawing/2014/main" id="{C1A29DD9-76BB-8C15-3F68-C8BD73BED8FB}"/>
                </a:ext>
              </a:extLst>
            </xdr:cNvPr>
            <xdr:cNvSpPr txBox="1"/>
          </xdr:nvSpPr>
          <xdr:spPr>
            <a:xfrm>
              <a:off x="10427494" y="3318033"/>
              <a:ext cx="897255" cy="490970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200">
                  <a:solidFill>
                    <a:sysClr val="windowText" lastClr="000000"/>
                  </a:solidFill>
                  <a:latin typeface="Arial" pitchFamily="34" charset="0"/>
                  <a:cs typeface="Arial" pitchFamily="34" charset="0"/>
                </a:rPr>
                <a:t>COVID-19</a:t>
              </a:r>
              <a:r>
                <a:rPr lang="en-GB" sz="1200" baseline="0">
                  <a:solidFill>
                    <a:sysClr val="windowText" lastClr="000000"/>
                  </a:solidFill>
                  <a:latin typeface="Arial" pitchFamily="34" charset="0"/>
                  <a:cs typeface="Arial" pitchFamily="34" charset="0"/>
                </a:rPr>
                <a:t> pandemic</a:t>
              </a:r>
              <a:endParaRPr lang="en-GB" sz="12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endParaRPr>
            </a:p>
          </xdr:txBody>
        </xdr:sp>
        <xdr:cxnSp macro="">
          <xdr:nvCxnSpPr>
            <xdr:cNvPr id="11" name="Straight Arrow Connector 10" descr="Pointer line for text box 5">
              <a:extLst>
                <a:ext uri="{FF2B5EF4-FFF2-40B4-BE49-F238E27FC236}">
                  <a16:creationId xmlns:a16="http://schemas.microsoft.com/office/drawing/2014/main" id="{8D7C7429-8C3B-6ECC-813F-A3994A1E308C}"/>
                </a:ext>
              </a:extLst>
            </xdr:cNvPr>
            <xdr:cNvCxnSpPr/>
          </xdr:nvCxnSpPr>
          <xdr:spPr>
            <a:xfrm flipV="1">
              <a:off x="10902315" y="2861309"/>
              <a:ext cx="0" cy="381000"/>
            </a:xfrm>
            <a:prstGeom prst="straightConnector1">
              <a:avLst/>
            </a:prstGeom>
            <a:ln>
              <a:solidFill>
                <a:sysClr val="windowText" lastClr="00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0.19933</cdr:x>
      <cdr:y>0.3262</cdr:y>
    </cdr:from>
    <cdr:to>
      <cdr:x>0.44706</cdr:x>
      <cdr:y>0.46109</cdr:y>
    </cdr:to>
    <cdr:sp macro="" textlink="">
      <cdr:nvSpPr>
        <cdr:cNvPr id="2" name="TextBox 1" descr="Ballylumford power station&#10;re-opened following &#10;conversion from oil to gas&#10;" title="Text box 1 at data point 1996"/>
        <cdr:cNvSpPr txBox="1"/>
      </cdr:nvSpPr>
      <cdr:spPr>
        <a:xfrm xmlns:a="http://schemas.openxmlformats.org/drawingml/2006/main">
          <a:off x="2210363" y="1701785"/>
          <a:ext cx="2747014" cy="703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Ballylumford</a:t>
          </a:r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power station</a:t>
          </a:r>
        </a:p>
        <a:p xmlns:a="http://schemas.openxmlformats.org/drawingml/2006/main"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re-opened (1996) following </a:t>
          </a:r>
        </a:p>
        <a:p xmlns:a="http://schemas.openxmlformats.org/drawingml/2006/main"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conversion from oil to gas</a:t>
          </a:r>
          <a:endParaRPr lang="en-GB" sz="12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0.30468</cdr:x>
      <cdr:y>0.19531</cdr:y>
    </cdr:from>
    <cdr:to>
      <cdr:x>0.30468</cdr:x>
      <cdr:y>0.32864</cdr:y>
    </cdr:to>
    <cdr:sp macro="" textlink="">
      <cdr:nvSpPr>
        <cdr:cNvPr id="4" name="Straight Arrow Connector 3" title="Pointer line for text box 1"/>
        <cdr:cNvSpPr/>
      </cdr:nvSpPr>
      <cdr:spPr>
        <a:xfrm xmlns:a="http://schemas.openxmlformats.org/drawingml/2006/main" flipV="1">
          <a:off x="3377358" y="1018918"/>
          <a:ext cx="0" cy="69557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0.57268</cdr:x>
      <cdr:y>0.08568</cdr:y>
    </cdr:from>
    <cdr:to>
      <cdr:x>0.74136</cdr:x>
      <cdr:y>0.17906</cdr:y>
    </cdr:to>
    <cdr:sp macro="" textlink="">
      <cdr:nvSpPr>
        <cdr:cNvPr id="5" name="TextBox 1" descr="Recession led to lower&#10;demand for electricity&#10;" title="Text box 3 at data point 2009"/>
        <cdr:cNvSpPr txBox="1"/>
      </cdr:nvSpPr>
      <cdr:spPr>
        <a:xfrm xmlns:a="http://schemas.openxmlformats.org/drawingml/2006/main">
          <a:off x="6350261" y="447000"/>
          <a:ext cx="1870449" cy="487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Recession led to lower</a:t>
          </a:r>
        </a:p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demand for electricity</a:t>
          </a:r>
        </a:p>
      </cdr:txBody>
    </cdr:sp>
  </cdr:relSizeAnchor>
  <cdr:relSizeAnchor xmlns:cdr="http://schemas.openxmlformats.org/drawingml/2006/chartDrawing">
    <cdr:from>
      <cdr:x>0.60592</cdr:x>
      <cdr:y>0.41859</cdr:y>
    </cdr:from>
    <cdr:to>
      <cdr:x>0.88088</cdr:x>
      <cdr:y>0.53688</cdr:y>
    </cdr:to>
    <cdr:sp macro="" textlink="">
      <cdr:nvSpPr>
        <cdr:cNvPr id="6" name="TextBox 1" descr="Moyle Interconnector operational&#10;and chemical industry plant closed&#10;" title="Text box 4 at data point 2010"/>
        <cdr:cNvSpPr txBox="1"/>
      </cdr:nvSpPr>
      <cdr:spPr>
        <a:xfrm xmlns:a="http://schemas.openxmlformats.org/drawingml/2006/main">
          <a:off x="6853691" y="2138126"/>
          <a:ext cx="3110115" cy="604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Two successive</a:t>
          </a:r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cold winters </a:t>
          </a:r>
        </a:p>
        <a:p xmlns:a="http://schemas.openxmlformats.org/drawingml/2006/main"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meant higher demand for heating</a:t>
          </a:r>
          <a:endParaRPr lang="en-GB" sz="12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0.31065</cdr:x>
      <cdr:y>0.53996</cdr:y>
    </cdr:from>
    <cdr:to>
      <cdr:x>0.60377</cdr:x>
      <cdr:y>0.64372</cdr:y>
    </cdr:to>
    <cdr:sp macro="" textlink="">
      <cdr:nvSpPr>
        <cdr:cNvPr id="11" name="TextBox 1" descr="Moyle Interconnector operational&#10;and chemical industry plant closed&#10;" title="Text box 2 at data point 2002"/>
        <cdr:cNvSpPr txBox="1"/>
      </cdr:nvSpPr>
      <cdr:spPr>
        <a:xfrm xmlns:a="http://schemas.openxmlformats.org/drawingml/2006/main">
          <a:off x="3513865" y="2758123"/>
          <a:ext cx="3315526" cy="530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Moyle Interconnector operational</a:t>
          </a:r>
        </a:p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and chemical industry plant closed</a:t>
          </a:r>
        </a:p>
      </cdr:txBody>
    </cdr:sp>
  </cdr:relSizeAnchor>
  <cdr:relSizeAnchor xmlns:cdr="http://schemas.openxmlformats.org/drawingml/2006/chartDrawing">
    <cdr:from>
      <cdr:x>0.42883</cdr:x>
      <cdr:y>0.24464</cdr:y>
    </cdr:from>
    <cdr:to>
      <cdr:x>0.42976</cdr:x>
      <cdr:y>0.53744</cdr:y>
    </cdr:to>
    <cdr:sp macro="" textlink="">
      <cdr:nvSpPr>
        <cdr:cNvPr id="12" name="Straight Arrow Connector 11" title="Pointer line for text box 2"/>
        <cdr:cNvSpPr/>
      </cdr:nvSpPr>
      <cdr:spPr>
        <a:xfrm xmlns:a="http://schemas.openxmlformats.org/drawingml/2006/main" flipH="1" flipV="1">
          <a:off x="4755214" y="1276301"/>
          <a:ext cx="10275" cy="1527503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headEnd type="none"/>
          <a:tailEnd type="triangl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0.62695</cdr:x>
      <cdr:y>0.18591</cdr:y>
    </cdr:from>
    <cdr:to>
      <cdr:x>0.62732</cdr:x>
      <cdr:y>0.26586</cdr:y>
    </cdr:to>
    <cdr:cxnSp macro="">
      <cdr:nvCxnSpPr>
        <cdr:cNvPr id="7" name="Straight Arrow Connector 6" descr="Pointer line for text box 3">
          <a:extLst xmlns:a="http://schemas.openxmlformats.org/drawingml/2006/main">
            <a:ext uri="{FF2B5EF4-FFF2-40B4-BE49-F238E27FC236}">
              <a16:creationId xmlns:a16="http://schemas.microsoft.com/office/drawing/2014/main" id="{72D8E713-2EBC-77BA-FEC7-9EDF4830954D}"/>
            </a:ext>
          </a:extLst>
        </cdr:cNvPr>
        <cdr:cNvCxnSpPr/>
      </cdr:nvCxnSpPr>
      <cdr:spPr>
        <a:xfrm xmlns:a="http://schemas.openxmlformats.org/drawingml/2006/main">
          <a:off x="6949648" y="969878"/>
          <a:ext cx="4127" cy="41708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0.65439</cdr:x>
      <cdr:y>0.27197</cdr:y>
    </cdr:from>
    <cdr:to>
      <cdr:x>0.65547</cdr:x>
      <cdr:y>0.40434</cdr:y>
    </cdr:to>
    <cdr:cxnSp macro="">
      <cdr:nvCxnSpPr>
        <cdr:cNvPr id="13" name="Straight Arrow Connector 12" descr="Pointer line for text box 4">
          <a:extLst xmlns:a="http://schemas.openxmlformats.org/drawingml/2006/main">
            <a:ext uri="{FF2B5EF4-FFF2-40B4-BE49-F238E27FC236}">
              <a16:creationId xmlns:a16="http://schemas.microsoft.com/office/drawing/2014/main" id="{E4EFB1C9-CCD1-A934-F872-2DD198108439}"/>
            </a:ext>
          </a:extLst>
        </cdr:cNvPr>
        <cdr:cNvCxnSpPr/>
      </cdr:nvCxnSpPr>
      <cdr:spPr>
        <a:xfrm xmlns:a="http://schemas.openxmlformats.org/drawingml/2006/main" flipH="1" flipV="1">
          <a:off x="7253896" y="1418869"/>
          <a:ext cx="11906" cy="69056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83782</xdr:colOff>
      <xdr:row>4</xdr:row>
      <xdr:rowOff>43890</xdr:rowOff>
    </xdr:from>
    <xdr:to>
      <xdr:col>8</xdr:col>
      <xdr:colOff>217592</xdr:colOff>
      <xdr:row>22</xdr:row>
      <xdr:rowOff>140110</xdr:rowOff>
    </xdr:to>
    <xdr:graphicFrame macro="">
      <xdr:nvGraphicFramePr>
        <xdr:cNvPr id="3" name="Chart 2" descr="Doughnut chart showing the breakdown of Northern Ireland's greenhouse gas emissions by gas type." title="Figure 2:  Greenhouse gas emissions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0.35991</cdr:x>
      <cdr:y>0.27081</cdr:y>
    </cdr:from>
    <cdr:to>
      <cdr:x>0.64116</cdr:x>
      <cdr:y>0.72081</cdr:y>
    </cdr:to>
    <cdr:sp macro="" textlink="">
      <cdr:nvSpPr>
        <cdr:cNvPr id="2" name="TextBox 1" descr="Million tonnes of carbon dioxide equivalent" title="Text box in centre of doughnut chart"/>
        <cdr:cNvSpPr txBox="1"/>
      </cdr:nvSpPr>
      <cdr:spPr>
        <a:xfrm xmlns:a="http://schemas.openxmlformats.org/drawingml/2006/main">
          <a:off x="2073088" y="974912"/>
          <a:ext cx="1620000" cy="162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3200" b="1"/>
            <a:t>22.5 </a:t>
          </a:r>
        </a:p>
        <a:p xmlns:a="http://schemas.openxmlformats.org/drawingml/2006/main">
          <a:pPr algn="ctr"/>
          <a:r>
            <a:rPr lang="en-GB" sz="1600" b="1"/>
            <a:t>million tonnes of </a:t>
          </a:r>
        </a:p>
        <a:p xmlns:a="http://schemas.openxmlformats.org/drawingml/2006/main">
          <a:pPr algn="ctr"/>
          <a:r>
            <a:rPr lang="en-GB" sz="1600" b="1"/>
            <a:t>carbon dioxide</a:t>
          </a:r>
        </a:p>
        <a:p xmlns:a="http://schemas.openxmlformats.org/drawingml/2006/main">
          <a:pPr algn="ctr"/>
          <a:r>
            <a:rPr lang="en-GB" sz="1600" b="1"/>
            <a:t>equivalent </a:t>
          </a:r>
        </a:p>
        <a:p xmlns:a="http://schemas.openxmlformats.org/drawingml/2006/main">
          <a:pPr algn="ctr"/>
          <a:r>
            <a:rPr lang="en-GB" sz="1600" b="1"/>
            <a:t>(CO</a:t>
          </a:r>
          <a:r>
            <a:rPr lang="en-GB" sz="1600" b="1" baseline="-25000"/>
            <a:t>2</a:t>
          </a:r>
          <a:r>
            <a:rPr lang="en-GB" sz="1600" b="1"/>
            <a:t>e)</a:t>
          </a:r>
        </a:p>
      </cdr:txBody>
    </cdr:sp>
  </cdr:relSizeAnchor>
  <cdr:relSizeAnchor xmlns:cdr="http://schemas.openxmlformats.org/drawingml/2006/chartDrawing">
    <cdr:from>
      <cdr:x>0.12706</cdr:x>
      <cdr:y>0</cdr:y>
    </cdr:from>
    <cdr:to>
      <cdr:x>0.40234</cdr:x>
      <cdr:y>0.11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06823" y="0"/>
          <a:ext cx="1748117" cy="403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Nitrous Oxide 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(N</a:t>
          </a:r>
          <a:r>
            <a:rPr lang="en-GB" sz="1200" b="0" baseline="-25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O)</a:t>
          </a:r>
        </a:p>
        <a:p xmlns:a="http://schemas.openxmlformats.org/drawingml/2006/main">
          <a:pPr algn="ctr"/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6.7%</a:t>
          </a:r>
          <a:endParaRPr lang="en-GB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0.02235</cdr:x>
      <cdr:y>0.40489</cdr:y>
    </cdr:from>
    <cdr:to>
      <cdr:x>0.22857</cdr:x>
      <cdr:y>0.52354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42217" y="1427326"/>
          <a:ext cx="1312210" cy="418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Methane 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(CH</a:t>
          </a:r>
          <a:r>
            <a:rPr lang="en-GB" sz="1200" b="0" baseline="-25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)</a:t>
          </a:r>
        </a:p>
        <a:p xmlns:a="http://schemas.openxmlformats.org/drawingml/2006/main">
          <a:pPr algn="ctr"/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25.0%</a:t>
          </a:r>
          <a:endParaRPr lang="en-GB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0.71645</cdr:x>
      <cdr:y>0.78022</cdr:y>
    </cdr:from>
    <cdr:to>
      <cdr:x>0.95294</cdr:x>
      <cdr:y>0.93074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49588" y="2861235"/>
          <a:ext cx="1501765" cy="55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Carbon Dioxide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(CO</a:t>
          </a:r>
          <a:r>
            <a:rPr lang="en-GB" sz="1200" b="0" baseline="-25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)</a:t>
          </a:r>
        </a:p>
        <a:p xmlns:a="http://schemas.openxmlformats.org/drawingml/2006/main">
          <a:pPr algn="ctr"/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67.1%</a:t>
          </a:r>
          <a:endParaRPr lang="en-GB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0.65136</cdr:x>
      <cdr:y>0.0163</cdr:y>
    </cdr:from>
    <cdr:to>
      <cdr:x>0.94318</cdr:x>
      <cdr:y>0.13649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136233" y="59765"/>
          <a:ext cx="1853109" cy="440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Hydrofluorocarbons 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(HFCs)</a:t>
          </a:r>
        </a:p>
        <a:p xmlns:a="http://schemas.openxmlformats.org/drawingml/2006/main">
          <a:pPr algn="ctr"/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1.2%</a:t>
          </a:r>
          <a:endParaRPr lang="en-GB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0.49181</cdr:x>
      <cdr:y>0.055</cdr:y>
    </cdr:from>
    <cdr:to>
      <cdr:x>0.64351</cdr:x>
      <cdr:y>0.06294</cdr:y>
    </cdr:to>
    <cdr:sp macro="" textlink="">
      <cdr:nvSpPr>
        <cdr:cNvPr id="9" name="Straight Connector 8" title="Pointer line to hydrofluorocarbons segment of doughnut chart"/>
        <cdr:cNvSpPr/>
      </cdr:nvSpPr>
      <cdr:spPr>
        <a:xfrm xmlns:a="http://schemas.openxmlformats.org/drawingml/2006/main" flipV="1">
          <a:off x="3123067" y="201707"/>
          <a:ext cx="963344" cy="2910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0.31309</cdr:x>
      <cdr:y>0.07242</cdr:y>
    </cdr:from>
    <cdr:to>
      <cdr:x>0.41685</cdr:x>
      <cdr:y>0.08119</cdr:y>
    </cdr:to>
    <cdr:sp macro="" textlink="">
      <cdr:nvSpPr>
        <cdr:cNvPr id="8" name="Straight Connector 7" title="Pointer line to nitrous oxide segment of doughnut chart"/>
        <cdr:cNvSpPr/>
      </cdr:nvSpPr>
      <cdr:spPr>
        <a:xfrm xmlns:a="http://schemas.openxmlformats.org/drawingml/2006/main">
          <a:off x="2028822" y="264309"/>
          <a:ext cx="672364" cy="3200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4</xdr:row>
      <xdr:rowOff>0</xdr:rowOff>
    </xdr:from>
    <xdr:to>
      <xdr:col>5</xdr:col>
      <xdr:colOff>266700</xdr:colOff>
      <xdr:row>24</xdr:row>
      <xdr:rowOff>129540</xdr:rowOff>
    </xdr:to>
    <xdr:graphicFrame macro="">
      <xdr:nvGraphicFramePr>
        <xdr:cNvPr id="2" name="Chart 1" descr="Doughnut chart showing the breakdown of Northern Ireland's greenhouse gas emissions by source sector" title="Figure 3: Greenhouse gas emissions by sector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0.37482</cdr:x>
      <cdr:y>0.31615</cdr:y>
    </cdr:from>
    <cdr:to>
      <cdr:x>0.65607</cdr:x>
      <cdr:y>0.76615</cdr:y>
    </cdr:to>
    <cdr:sp macro="" textlink="">
      <cdr:nvSpPr>
        <cdr:cNvPr id="2" name="TextBox 1" descr="million tonnes of carbon dioxide equivalent" title="Text box in centre of doughnut chart"/>
        <cdr:cNvSpPr txBox="1"/>
      </cdr:nvSpPr>
      <cdr:spPr>
        <a:xfrm xmlns:a="http://schemas.openxmlformats.org/drawingml/2006/main">
          <a:off x="2681901" y="1245502"/>
          <a:ext cx="2012394" cy="1772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3200" b="1"/>
            <a:t>22.5 </a:t>
          </a:r>
        </a:p>
        <a:p xmlns:a="http://schemas.openxmlformats.org/drawingml/2006/main">
          <a:pPr algn="ctr"/>
          <a:r>
            <a:rPr lang="en-GB" sz="1600" b="1"/>
            <a:t>million tonnes of </a:t>
          </a:r>
        </a:p>
        <a:p xmlns:a="http://schemas.openxmlformats.org/drawingml/2006/main">
          <a:pPr algn="ctr"/>
          <a:r>
            <a:rPr lang="en-GB" sz="1600" b="1"/>
            <a:t>carbon dioxide</a:t>
          </a:r>
        </a:p>
        <a:p xmlns:a="http://schemas.openxmlformats.org/drawingml/2006/main">
          <a:pPr algn="ctr"/>
          <a:r>
            <a:rPr lang="en-GB" sz="1600" b="1"/>
            <a:t>equivalent </a:t>
          </a:r>
        </a:p>
        <a:p xmlns:a="http://schemas.openxmlformats.org/drawingml/2006/main">
          <a:pPr algn="ctr"/>
          <a:r>
            <a:rPr lang="en-GB" sz="1600" b="1"/>
            <a:t>(CO</a:t>
          </a:r>
          <a:r>
            <a:rPr lang="en-GB" sz="1600" b="1" baseline="-25000"/>
            <a:t>2</a:t>
          </a:r>
          <a:r>
            <a:rPr lang="en-GB" sz="1600" b="1"/>
            <a:t>e)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41046</xdr:rowOff>
    </xdr:from>
    <xdr:to>
      <xdr:col>6</xdr:col>
      <xdr:colOff>512896</xdr:colOff>
      <xdr:row>17</xdr:row>
      <xdr:rowOff>111584</xdr:rowOff>
    </xdr:to>
    <xdr:graphicFrame macro="">
      <xdr:nvGraphicFramePr>
        <xdr:cNvPr id="2" name="Chart 1" descr="A line graph showing Northern Ireland's greenhouse gas emissions over time from the agriculture sector." title="Figure 4 agriculture sector">
          <a:extLst>
            <a:ext uri="{FF2B5EF4-FFF2-40B4-BE49-F238E27FC236}">
              <a16:creationId xmlns:a16="http://schemas.microsoft.com/office/drawing/2014/main" id="{9D4CA01B-4765-4FAE-84A1-E0D227BF6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521732</xdr:colOff>
      <xdr:row>5</xdr:row>
      <xdr:rowOff>88764</xdr:rowOff>
    </xdr:from>
    <xdr:to>
      <xdr:col>14</xdr:col>
      <xdr:colOff>63561</xdr:colOff>
      <xdr:row>17</xdr:row>
      <xdr:rowOff>132828</xdr:rowOff>
    </xdr:to>
    <xdr:graphicFrame macro="">
      <xdr:nvGraphicFramePr>
        <xdr:cNvPr id="3" name="Chart 2" descr="A line graph showing Northern Ireland's greenhouse gas emissions over time from the business sector." title="Figure 4 business sector">
          <a:extLst>
            <a:ext uri="{FF2B5EF4-FFF2-40B4-BE49-F238E27FC236}">
              <a16:creationId xmlns:a16="http://schemas.microsoft.com/office/drawing/2014/main" id="{15625C69-6B2A-4F8A-A68D-759539A7E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204435</xdr:colOff>
      <xdr:row>5</xdr:row>
      <xdr:rowOff>37495</xdr:rowOff>
    </xdr:from>
    <xdr:to>
      <xdr:col>21</xdr:col>
      <xdr:colOff>389599</xdr:colOff>
      <xdr:row>17</xdr:row>
      <xdr:rowOff>113089</xdr:rowOff>
    </xdr:to>
    <xdr:graphicFrame macro="">
      <xdr:nvGraphicFramePr>
        <xdr:cNvPr id="4" name="Chart 3" descr="A line graph showing Northern Ireland's greenhouse gas emissions over time from the energy supply sector." title="Figure 4 energy supply sector">
          <a:extLst>
            <a:ext uri="{FF2B5EF4-FFF2-40B4-BE49-F238E27FC236}">
              <a16:creationId xmlns:a16="http://schemas.microsoft.com/office/drawing/2014/main" id="{50BE189B-E469-4182-9D46-589F19722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98718</xdr:rowOff>
    </xdr:from>
    <xdr:to>
      <xdr:col>6</xdr:col>
      <xdr:colOff>521543</xdr:colOff>
      <xdr:row>30</xdr:row>
      <xdr:rowOff>169861</xdr:rowOff>
    </xdr:to>
    <xdr:graphicFrame macro="">
      <xdr:nvGraphicFramePr>
        <xdr:cNvPr id="5" name="Chart 4" descr="A line graph showing Northern Ireland's greenhouse gas emissions over time from the industrial process sector." title="Figure 4 industrial process sector">
          <a:extLst>
            <a:ext uri="{FF2B5EF4-FFF2-40B4-BE49-F238E27FC236}">
              <a16:creationId xmlns:a16="http://schemas.microsoft.com/office/drawing/2014/main" id="{C062F014-1B87-40C5-89FB-651EC3A89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555599</xdr:colOff>
      <xdr:row>18</xdr:row>
      <xdr:rowOff>98718</xdr:rowOff>
    </xdr:from>
    <xdr:to>
      <xdr:col>14</xdr:col>
      <xdr:colOff>97428</xdr:colOff>
      <xdr:row>30</xdr:row>
      <xdr:rowOff>173490</xdr:rowOff>
    </xdr:to>
    <xdr:graphicFrame macro="">
      <xdr:nvGraphicFramePr>
        <xdr:cNvPr id="6" name="Chart 5" descr="A line graph showing Northern Ireland's greenhouse gas emissions over time from land use change." title="Figure 4 land use change">
          <a:extLst>
            <a:ext uri="{FF2B5EF4-FFF2-40B4-BE49-F238E27FC236}">
              <a16:creationId xmlns:a16="http://schemas.microsoft.com/office/drawing/2014/main" id="{3F1F738D-2942-4EFD-BCBF-F474FFDFD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186766</xdr:colOff>
      <xdr:row>18</xdr:row>
      <xdr:rowOff>98718</xdr:rowOff>
    </xdr:from>
    <xdr:to>
      <xdr:col>21</xdr:col>
      <xdr:colOff>372666</xdr:colOff>
      <xdr:row>30</xdr:row>
      <xdr:rowOff>169861</xdr:rowOff>
    </xdr:to>
    <xdr:graphicFrame macro="">
      <xdr:nvGraphicFramePr>
        <xdr:cNvPr id="7" name="Chart 6" descr="A line graph showing Northern Ireland's greenhouse gas emissions over time from the public sector." title="Figure 4 public sector">
          <a:extLst>
            <a:ext uri="{FF2B5EF4-FFF2-40B4-BE49-F238E27FC236}">
              <a16:creationId xmlns:a16="http://schemas.microsoft.com/office/drawing/2014/main" id="{E12DB489-35D2-4DDC-ADDC-29E2496D8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33</xdr:row>
      <xdr:rowOff>16008</xdr:rowOff>
    </xdr:from>
    <xdr:to>
      <xdr:col>6</xdr:col>
      <xdr:colOff>521543</xdr:colOff>
      <xdr:row>45</xdr:row>
      <xdr:rowOff>87151</xdr:rowOff>
    </xdr:to>
    <xdr:graphicFrame macro="">
      <xdr:nvGraphicFramePr>
        <xdr:cNvPr id="8" name="Chart 7" descr="A line graph showing Northern Ireland's greenhouse gas emissions over time from the residential sector." title="Figure 4 residential sector">
          <a:extLst>
            <a:ext uri="{FF2B5EF4-FFF2-40B4-BE49-F238E27FC236}">
              <a16:creationId xmlns:a16="http://schemas.microsoft.com/office/drawing/2014/main" id="{44E5A892-3172-4CE6-9057-B5C2D095E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555599</xdr:colOff>
      <xdr:row>33</xdr:row>
      <xdr:rowOff>16008</xdr:rowOff>
    </xdr:from>
    <xdr:to>
      <xdr:col>14</xdr:col>
      <xdr:colOff>97428</xdr:colOff>
      <xdr:row>45</xdr:row>
      <xdr:rowOff>87151</xdr:rowOff>
    </xdr:to>
    <xdr:graphicFrame macro="">
      <xdr:nvGraphicFramePr>
        <xdr:cNvPr id="9" name="Chart 8" descr="A line graph showing Northern Ireland's greenhouse gas emissions over time from the transport sector." title="Figure 4 transport sector">
          <a:extLst>
            <a:ext uri="{FF2B5EF4-FFF2-40B4-BE49-F238E27FC236}">
              <a16:creationId xmlns:a16="http://schemas.microsoft.com/office/drawing/2014/main" id="{33A8B7D3-1DCB-4B80-9851-03604A9C8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186766</xdr:colOff>
      <xdr:row>33</xdr:row>
      <xdr:rowOff>16008</xdr:rowOff>
    </xdr:from>
    <xdr:to>
      <xdr:col>21</xdr:col>
      <xdr:colOff>372666</xdr:colOff>
      <xdr:row>45</xdr:row>
      <xdr:rowOff>87151</xdr:rowOff>
    </xdr:to>
    <xdr:graphicFrame macro="">
      <xdr:nvGraphicFramePr>
        <xdr:cNvPr id="10" name="Chart 9" descr="A line graph showing Northern Ireland's greenhouse gas emissions over time from the waste managment sector." title="Figure 4 waste management sector">
          <a:extLst>
            <a:ext uri="{FF2B5EF4-FFF2-40B4-BE49-F238E27FC236}">
              <a16:creationId xmlns:a16="http://schemas.microsoft.com/office/drawing/2014/main" id="{BED79CEA-9FB0-48CA-8671-968CD9CA8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3</xdr:row>
      <xdr:rowOff>190499</xdr:rowOff>
    </xdr:from>
    <xdr:to>
      <xdr:col>16</xdr:col>
      <xdr:colOff>371597</xdr:colOff>
      <xdr:row>30</xdr:row>
      <xdr:rowOff>175152</xdr:rowOff>
    </xdr:to>
    <xdr:graphicFrame macro="">
      <xdr:nvGraphicFramePr>
        <xdr:cNvPr id="2" name="Chart 1" descr="Stacked column chart showing a breakdown of the greenhouse gas type (flourinated gases, nitrous oxide, methane, carbon dioxide) by source sector in Northern Ireland.  Data also presented in Table 2." title="Figure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2343739\Documents\Northern%20Ireland%20greenhouse%20gas%20_%202021%20statistical%20bulletin%20data%20and%20charts%20DRAFT%20GRAPHS.XLSX" TargetMode="External"/><Relationship Id="rId1" Type="http://schemas.openxmlformats.org/officeDocument/2006/relationships/externalLinkPath" Target="/Users/2343739/Documents/Northern%20Ireland%20greenhouse%20gas%20_%202021%20statistical%20bulletin%20data%20and%20charts%20DRAFT%20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Contents"/>
      <sheetName val="Figure_1"/>
      <sheetName val="Table_1"/>
      <sheetName val="Figure_2"/>
      <sheetName val="Figure_3"/>
      <sheetName val="Figure_4"/>
      <sheetName val="Table_2"/>
      <sheetName val="Figure_5"/>
      <sheetName val="Table_3"/>
      <sheetName val="Figure_6"/>
      <sheetName val="Table_4 "/>
      <sheetName val="Table_5"/>
      <sheetName val="Table_6"/>
      <sheetName val="Table_8"/>
      <sheetName val="Table_7"/>
    </sheetNames>
    <sheetDataSet>
      <sheetData sheetId="0" refreshError="1"/>
      <sheetData sheetId="1" refreshError="1"/>
      <sheetData sheetId="2">
        <row r="37">
          <cell r="C37" t="str">
            <v>1990</v>
          </cell>
          <cell r="D37" t="str">
            <v>1991</v>
          </cell>
          <cell r="E37" t="str">
            <v>1992</v>
          </cell>
          <cell r="F37" t="str">
            <v>1993</v>
          </cell>
          <cell r="G37" t="str">
            <v>1994</v>
          </cell>
          <cell r="H37" t="str">
            <v>1995</v>
          </cell>
          <cell r="I37" t="str">
            <v>1996</v>
          </cell>
          <cell r="J37" t="str">
            <v>1997</v>
          </cell>
          <cell r="K37" t="str">
            <v>1998</v>
          </cell>
          <cell r="L37" t="str">
            <v>1999</v>
          </cell>
          <cell r="M37" t="str">
            <v>2000</v>
          </cell>
          <cell r="N37" t="str">
            <v>2001</v>
          </cell>
          <cell r="O37" t="str">
            <v>2002</v>
          </cell>
          <cell r="P37" t="str">
            <v>2003</v>
          </cell>
          <cell r="Q37" t="str">
            <v>2004</v>
          </cell>
          <cell r="R37" t="str">
            <v>2005</v>
          </cell>
          <cell r="S37" t="str">
            <v>2006</v>
          </cell>
          <cell r="T37" t="str">
            <v>2007</v>
          </cell>
          <cell r="U37" t="str">
            <v>2008</v>
          </cell>
          <cell r="V37" t="str">
            <v>2009</v>
          </cell>
          <cell r="W37" t="str">
            <v>2010</v>
          </cell>
          <cell r="X37" t="str">
            <v>2011</v>
          </cell>
          <cell r="Y37" t="str">
            <v>2012</v>
          </cell>
          <cell r="Z37" t="str">
            <v>2013</v>
          </cell>
          <cell r="AA37" t="str">
            <v>2014</v>
          </cell>
          <cell r="AB37" t="str">
            <v>2015</v>
          </cell>
          <cell r="AC37" t="str">
            <v>2016</v>
          </cell>
          <cell r="AD37" t="str">
            <v>2017</v>
          </cell>
          <cell r="AE37" t="str">
            <v>2018</v>
          </cell>
          <cell r="AF37" t="str">
            <v>2019</v>
          </cell>
          <cell r="AG37" t="str">
            <v>2020</v>
          </cell>
          <cell r="AH37" t="str">
            <v>2021</v>
          </cell>
        </row>
        <row r="38">
          <cell r="B38">
            <v>5.4046125042081652</v>
          </cell>
          <cell r="C38">
            <v>5.404612504208159</v>
          </cell>
          <cell r="H38">
            <v>5.8667913340540387</v>
          </cell>
          <cell r="K38">
            <v>6.0202598232383435</v>
          </cell>
          <cell r="L38">
            <v>5.9643017730900052</v>
          </cell>
          <cell r="M38">
            <v>5.7909189303230724</v>
          </cell>
          <cell r="N38">
            <v>5.7737620829291423</v>
          </cell>
          <cell r="O38">
            <v>5.7805621150447806</v>
          </cell>
          <cell r="P38">
            <v>5.8286946640563224</v>
          </cell>
          <cell r="Q38">
            <v>5.8293935710164337</v>
          </cell>
          <cell r="R38">
            <v>5.9230798686856998</v>
          </cell>
          <cell r="S38">
            <v>5.8124871387912194</v>
          </cell>
          <cell r="T38">
            <v>5.7581835644698423</v>
          </cell>
          <cell r="U38">
            <v>5.6840168543038425</v>
          </cell>
          <cell r="V38">
            <v>5.600313330520799</v>
          </cell>
          <cell r="W38">
            <v>5.6542947681844264</v>
          </cell>
          <cell r="X38">
            <v>5.6027757019475786</v>
          </cell>
          <cell r="Y38">
            <v>5.7888539786768991</v>
          </cell>
          <cell r="Z38">
            <v>5.6638457892594767</v>
          </cell>
          <cell r="AA38">
            <v>5.7367988728966033</v>
          </cell>
          <cell r="AB38">
            <v>5.9120097536190785</v>
          </cell>
          <cell r="AC38">
            <v>5.9500492132246334</v>
          </cell>
          <cell r="AD38">
            <v>6.0569213909576627</v>
          </cell>
          <cell r="AE38">
            <v>5.9800675370350245</v>
          </cell>
          <cell r="AF38">
            <v>5.9004300631586899</v>
          </cell>
          <cell r="AG38">
            <v>5.9292521925241184</v>
          </cell>
          <cell r="AH38">
            <v>6.1981670586328272</v>
          </cell>
        </row>
        <row r="39">
          <cell r="B39">
            <v>4.9960287933616518</v>
          </cell>
          <cell r="C39">
            <v>4.9922225084643559</v>
          </cell>
          <cell r="H39">
            <v>4.1558849173295798</v>
          </cell>
          <cell r="K39">
            <v>3.301298226541133</v>
          </cell>
          <cell r="L39">
            <v>3.474031591147015</v>
          </cell>
          <cell r="M39">
            <v>3.4370378331318472</v>
          </cell>
          <cell r="N39">
            <v>3.6091711848388677</v>
          </cell>
          <cell r="O39">
            <v>2.6556562308720575</v>
          </cell>
          <cell r="P39">
            <v>2.9939274588937121</v>
          </cell>
          <cell r="Q39">
            <v>3.0099183421888358</v>
          </cell>
          <cell r="R39">
            <v>3.5684073518163975</v>
          </cell>
          <cell r="S39">
            <v>3.4325434380286817</v>
          </cell>
          <cell r="T39">
            <v>3.3776891010013865</v>
          </cell>
          <cell r="U39">
            <v>3.0596428154715767</v>
          </cell>
          <cell r="V39">
            <v>2.9017836099930046</v>
          </cell>
          <cell r="W39">
            <v>3.2566478461887542</v>
          </cell>
          <cell r="X39">
            <v>3.0814912811338186</v>
          </cell>
          <cell r="Y39">
            <v>2.9435507160517203</v>
          </cell>
          <cell r="Z39">
            <v>3.0471618531856208</v>
          </cell>
          <cell r="AA39">
            <v>3.3756656527628035</v>
          </cell>
          <cell r="AB39">
            <v>3.3915288754426891</v>
          </cell>
          <cell r="AC39">
            <v>3.2116420921901971</v>
          </cell>
          <cell r="AD39">
            <v>3.1277498359930975</v>
          </cell>
          <cell r="AE39">
            <v>3.1468455159623105</v>
          </cell>
          <cell r="AF39">
            <v>3.0998898420397363</v>
          </cell>
          <cell r="AG39">
            <v>3.1199646686155291</v>
          </cell>
          <cell r="AH39">
            <v>3.1505779392532003</v>
          </cell>
        </row>
        <row r="40">
          <cell r="B40">
            <v>5.3072530955788109</v>
          </cell>
          <cell r="C40">
            <v>5.3072530955788109</v>
          </cell>
          <cell r="H40">
            <v>6.5285613896925039</v>
          </cell>
          <cell r="K40">
            <v>6.1849538413495226</v>
          </cell>
          <cell r="L40">
            <v>6.280705108550813</v>
          </cell>
          <cell r="M40">
            <v>6.3348334339389663</v>
          </cell>
          <cell r="N40">
            <v>6.6486345062632246</v>
          </cell>
          <cell r="O40">
            <v>5.2178499092876462</v>
          </cell>
          <cell r="P40">
            <v>5.0259036865628275</v>
          </cell>
          <cell r="Q40">
            <v>4.8769561893518789</v>
          </cell>
          <cell r="R40">
            <v>5.4000316169769924</v>
          </cell>
          <cell r="S40">
            <v>5.7294465387799836</v>
          </cell>
          <cell r="T40">
            <v>4.6550042348517664</v>
          </cell>
          <cell r="U40">
            <v>4.8406218326631825</v>
          </cell>
          <cell r="V40">
            <v>3.6872698798917121</v>
          </cell>
          <cell r="W40">
            <v>3.941136913104017</v>
          </cell>
          <cell r="X40">
            <v>3.7289981807510593</v>
          </cell>
          <cell r="Y40">
            <v>3.8585202765367632</v>
          </cell>
          <cell r="Z40">
            <v>4.0581726593005989</v>
          </cell>
          <cell r="AA40">
            <v>3.8173928655290981</v>
          </cell>
          <cell r="AB40">
            <v>3.816843346094184</v>
          </cell>
          <cell r="AC40">
            <v>4.0105456598005986</v>
          </cell>
          <cell r="AD40">
            <v>3.4216851240291577</v>
          </cell>
          <cell r="AE40">
            <v>2.9089357767255817</v>
          </cell>
          <cell r="AF40">
            <v>2.7766730947577494</v>
          </cell>
          <cell r="AG40">
            <v>2.8468816235140553</v>
          </cell>
          <cell r="AH40">
            <v>3.0840619481279163</v>
          </cell>
        </row>
        <row r="41">
          <cell r="B41">
            <v>0.72193848289935647</v>
          </cell>
          <cell r="C41">
            <v>0.72193848289935647</v>
          </cell>
          <cell r="H41">
            <v>0.71782602160039699</v>
          </cell>
          <cell r="K41">
            <v>0.77416538864788509</v>
          </cell>
          <cell r="L41">
            <v>0.86774352067533034</v>
          </cell>
          <cell r="M41">
            <v>0.61962003807606514</v>
          </cell>
          <cell r="N41">
            <v>0.58684880322372013</v>
          </cell>
          <cell r="O41">
            <v>0.21295796645893975</v>
          </cell>
          <cell r="P41">
            <v>0.22027796609263006</v>
          </cell>
          <cell r="Q41">
            <v>0.22449952112817748</v>
          </cell>
          <cell r="R41">
            <v>0.43077603455978047</v>
          </cell>
          <cell r="S41">
            <v>0.43656622350814084</v>
          </cell>
          <cell r="T41">
            <v>0.49270501638009578</v>
          </cell>
          <cell r="U41">
            <v>0.40346500463469431</v>
          </cell>
          <cell r="V41">
            <v>0.1806486207853783</v>
          </cell>
          <cell r="W41">
            <v>0.17299675094067379</v>
          </cell>
          <cell r="X41">
            <v>0.16496951475042487</v>
          </cell>
          <cell r="Y41">
            <v>0.1639709241584037</v>
          </cell>
          <cell r="Z41">
            <v>0.15034714987612519</v>
          </cell>
          <cell r="AA41">
            <v>0.18277602469270773</v>
          </cell>
          <cell r="AB41">
            <v>0.23104904744986923</v>
          </cell>
          <cell r="AC41">
            <v>0.22527236402922285</v>
          </cell>
          <cell r="AD41">
            <v>0.22475356205469585</v>
          </cell>
          <cell r="AE41">
            <v>0.23510608085238249</v>
          </cell>
          <cell r="AF41">
            <v>0.23104152434726294</v>
          </cell>
          <cell r="AG41">
            <v>0.22052928948933465</v>
          </cell>
          <cell r="AH41">
            <v>0.22859836581439313</v>
          </cell>
        </row>
        <row r="42">
          <cell r="B42">
            <v>2.8197432985780022</v>
          </cell>
          <cell r="C42">
            <v>2.8197432985780009</v>
          </cell>
          <cell r="H42">
            <v>2.5840661832619976</v>
          </cell>
          <cell r="K42">
            <v>2.4070217366300017</v>
          </cell>
          <cell r="L42">
            <v>2.3770844297830029</v>
          </cell>
          <cell r="M42">
            <v>2.3425946444560042</v>
          </cell>
          <cell r="N42">
            <v>2.3272028873516697</v>
          </cell>
          <cell r="O42">
            <v>2.3080537819436668</v>
          </cell>
          <cell r="P42">
            <v>2.2796455181839956</v>
          </cell>
          <cell r="Q42">
            <v>2.2850788055226627</v>
          </cell>
          <cell r="R42">
            <v>2.3016091115430037</v>
          </cell>
          <cell r="S42">
            <v>2.3121465640833305</v>
          </cell>
          <cell r="T42">
            <v>2.3431617537496687</v>
          </cell>
          <cell r="U42">
            <v>2.3591660271223374</v>
          </cell>
          <cell r="V42">
            <v>2.4251757770259998</v>
          </cell>
          <cell r="W42">
            <v>2.4535915887063338</v>
          </cell>
          <cell r="X42">
            <v>2.4453195489330022</v>
          </cell>
          <cell r="Y42">
            <v>2.5865061261916624</v>
          </cell>
          <cell r="Z42">
            <v>2.404037605600664</v>
          </cell>
          <cell r="AA42">
            <v>2.4023583051376645</v>
          </cell>
          <cell r="AB42">
            <v>2.3990696342546665</v>
          </cell>
          <cell r="AC42">
            <v>2.4160094984413378</v>
          </cell>
          <cell r="AD42">
            <v>2.3795619694126668</v>
          </cell>
          <cell r="AE42">
            <v>2.3653720369833335</v>
          </cell>
          <cell r="AF42">
            <v>2.3290033442596632</v>
          </cell>
          <cell r="AG42">
            <v>2.3129661549133314</v>
          </cell>
          <cell r="AH42">
            <v>2.3259239056693288</v>
          </cell>
        </row>
        <row r="43">
          <cell r="B43">
            <v>0.60752094565501091</v>
          </cell>
          <cell r="C43">
            <v>0.60752094565501091</v>
          </cell>
          <cell r="H43">
            <v>0.46858871755390991</v>
          </cell>
          <cell r="K43">
            <v>0.34219810910583137</v>
          </cell>
          <cell r="L43">
            <v>0.3443398417496018</v>
          </cell>
          <cell r="M43">
            <v>0.29002441132677093</v>
          </cell>
          <cell r="N43">
            <v>0.27915340027842334</v>
          </cell>
          <cell r="O43">
            <v>0.22707116016444837</v>
          </cell>
          <cell r="P43">
            <v>0.17405597632066191</v>
          </cell>
          <cell r="Q43">
            <v>0.19236890782758106</v>
          </cell>
          <cell r="R43">
            <v>0.39097841130645106</v>
          </cell>
          <cell r="S43">
            <v>0.30445514310418498</v>
          </cell>
          <cell r="T43">
            <v>0.28294951449197364</v>
          </cell>
          <cell r="U43">
            <v>0.21698547950036431</v>
          </cell>
          <cell r="V43">
            <v>0.20656271191222444</v>
          </cell>
          <cell r="W43">
            <v>0.20552000390873537</v>
          </cell>
          <cell r="X43">
            <v>0.19889780757950151</v>
          </cell>
          <cell r="Y43">
            <v>0.19721736970313242</v>
          </cell>
          <cell r="Z43">
            <v>0.20076508055321907</v>
          </cell>
          <cell r="AA43">
            <v>0.18249574419317144</v>
          </cell>
          <cell r="AB43">
            <v>0.18247674028779343</v>
          </cell>
          <cell r="AC43">
            <v>0.13649106649743628</v>
          </cell>
          <cell r="AD43">
            <v>0.13997748072035102</v>
          </cell>
          <cell r="AE43">
            <v>0.14732911339320809</v>
          </cell>
          <cell r="AF43">
            <v>0.14389007048980709</v>
          </cell>
          <cell r="AG43">
            <v>0.140617459229743</v>
          </cell>
          <cell r="AH43">
            <v>0.17091109550543715</v>
          </cell>
        </row>
        <row r="44">
          <cell r="B44">
            <v>3.7319396436914873</v>
          </cell>
          <cell r="C44">
            <v>3.7204303553694325</v>
          </cell>
          <cell r="H44">
            <v>2.8775055894928747</v>
          </cell>
          <cell r="K44">
            <v>2.8727111575792219</v>
          </cell>
          <cell r="L44">
            <v>2.8960777020620965</v>
          </cell>
          <cell r="M44">
            <v>2.8614657999328075</v>
          </cell>
          <cell r="N44">
            <v>2.8224735407509725</v>
          </cell>
          <cell r="O44">
            <v>2.9147088316527738</v>
          </cell>
          <cell r="P44">
            <v>2.9390397894275213</v>
          </cell>
          <cell r="Q44">
            <v>2.9194100074714644</v>
          </cell>
          <cell r="R44">
            <v>2.5872052707459541</v>
          </cell>
          <cell r="S44">
            <v>2.7665958323361908</v>
          </cell>
          <cell r="T44">
            <v>2.575319985866924</v>
          </cell>
          <cell r="U44">
            <v>2.73762668074365</v>
          </cell>
          <cell r="V44">
            <v>2.7663430003995471</v>
          </cell>
          <cell r="W44">
            <v>3.1491652198968603</v>
          </cell>
          <cell r="X44">
            <v>2.5680735070007734</v>
          </cell>
          <cell r="Y44">
            <v>2.6117678567178761</v>
          </cell>
          <cell r="Z44">
            <v>2.8171397672635643</v>
          </cell>
          <cell r="AA44">
            <v>2.5086687351535453</v>
          </cell>
          <cell r="AB44">
            <v>2.62199053722148</v>
          </cell>
          <cell r="AC44">
            <v>2.7070915271876941</v>
          </cell>
          <cell r="AD44">
            <v>2.6479523554148603</v>
          </cell>
          <cell r="AE44">
            <v>2.7336430573887882</v>
          </cell>
          <cell r="AF44">
            <v>2.6140401750586868</v>
          </cell>
          <cell r="AG44">
            <v>2.6600513357163931</v>
          </cell>
          <cell r="AH44">
            <v>2.7872753363888054</v>
          </cell>
        </row>
        <row r="45">
          <cell r="B45">
            <v>3.6382217076294672</v>
          </cell>
          <cell r="C45">
            <v>3.6382217076294698</v>
          </cell>
          <cell r="H45">
            <v>3.6376878591370727</v>
          </cell>
          <cell r="K45">
            <v>3.8308440697827781</v>
          </cell>
          <cell r="L45">
            <v>3.9910780551540608</v>
          </cell>
          <cell r="M45">
            <v>4.1187742166878119</v>
          </cell>
          <cell r="N45">
            <v>4.1841284659225506</v>
          </cell>
          <cell r="O45">
            <v>4.347886540667802</v>
          </cell>
          <cell r="P45">
            <v>4.5312299959486024</v>
          </cell>
          <cell r="Q45">
            <v>4.5689230973094395</v>
          </cell>
          <cell r="R45">
            <v>4.6757030705278106</v>
          </cell>
          <cell r="S45">
            <v>4.6918163982099079</v>
          </cell>
          <cell r="T45">
            <v>4.8181832261302073</v>
          </cell>
          <cell r="U45">
            <v>4.6734160784420231</v>
          </cell>
          <cell r="V45">
            <v>4.6659039382147132</v>
          </cell>
          <cell r="W45">
            <v>4.5493659495842005</v>
          </cell>
          <cell r="X45">
            <v>4.416730578761082</v>
          </cell>
          <cell r="Y45">
            <v>4.3562300037059547</v>
          </cell>
          <cell r="Z45">
            <v>4.3776221376453295</v>
          </cell>
          <cell r="AA45">
            <v>4.28718680322618</v>
          </cell>
          <cell r="AB45">
            <v>4.3608955959366789</v>
          </cell>
          <cell r="AC45">
            <v>4.4603626665893392</v>
          </cell>
          <cell r="AD45">
            <v>4.4759835868983888</v>
          </cell>
          <cell r="AE45">
            <v>4.4126853668921493</v>
          </cell>
          <cell r="AF45">
            <v>4.3411827675676893</v>
          </cell>
          <cell r="AG45">
            <v>3.3730209262115931</v>
          </cell>
          <cell r="AH45">
            <v>3.7543550513361676</v>
          </cell>
        </row>
        <row r="46">
          <cell r="B46">
            <v>2.0102887811666785</v>
          </cell>
          <cell r="C46">
            <v>2.0102887811666785</v>
          </cell>
          <cell r="H46">
            <v>2.2047200966121006</v>
          </cell>
          <cell r="K46">
            <v>2.294256901876782</v>
          </cell>
          <cell r="L46">
            <v>2.2896519988575053</v>
          </cell>
          <cell r="M46">
            <v>2.2858976797388464</v>
          </cell>
          <cell r="N46">
            <v>2.2867946061770956</v>
          </cell>
          <cell r="O46">
            <v>2.2805770806739867</v>
          </cell>
          <cell r="P46">
            <v>2.2563704821917243</v>
          </cell>
          <cell r="Q46">
            <v>2.2324642562441492</v>
          </cell>
          <cell r="R46">
            <v>2.1893685417488702</v>
          </cell>
          <cell r="S46">
            <v>2.1501332191062303</v>
          </cell>
          <cell r="T46">
            <v>2.1081045168394494</v>
          </cell>
          <cell r="U46">
            <v>1.9765563445387697</v>
          </cell>
          <cell r="V46">
            <v>1.7492076457719743</v>
          </cell>
          <cell r="W46">
            <v>1.4182695595263992</v>
          </cell>
          <cell r="X46">
            <v>1.3583298215097428</v>
          </cell>
          <cell r="Y46">
            <v>1.2649801786779553</v>
          </cell>
          <cell r="Z46">
            <v>1.1451472934575175</v>
          </cell>
          <cell r="AA46">
            <v>0.76901719997074669</v>
          </cell>
          <cell r="AB46">
            <v>0.87787780452524111</v>
          </cell>
          <cell r="AC46">
            <v>0.83613340731997465</v>
          </cell>
          <cell r="AD46">
            <v>0.74609716316998154</v>
          </cell>
          <cell r="AE46">
            <v>0.82506009557456372</v>
          </cell>
          <cell r="AF46">
            <v>0.81171105190660575</v>
          </cell>
          <cell r="AG46">
            <v>0.79647616273985689</v>
          </cell>
          <cell r="AH46">
            <v>0.79187344980702012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Contents_table" displayName="Contents_table" ref="A3:B19" totalsRowShown="0" headerRowDxfId="292" headerRowBorderDxfId="291" tableBorderDxfId="290">
  <autoFilter ref="A3:B19" xr:uid="{00000000-0009-0000-0100-000005000000}">
    <filterColumn colId="0" hiddenButton="1"/>
    <filterColumn colId="1" hiddenButton="1"/>
  </autoFilter>
  <tableColumns count="2">
    <tableColumn id="1" xr3:uid="{00000000-0010-0000-0000-000001000000}" name="Title" dataDxfId="289" dataCellStyle="Hyperlink"/>
    <tableColumn id="2" xr3:uid="{00000000-0010-0000-0000-000002000000}" name="Type" dataDxfId="288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0E689AA-C791-48BF-93E9-B2C21DBB1A4A}" name="Table_1a22" displayName="Table_1a22" ref="A5:F10" totalsRowShown="0" headerRowDxfId="147" dataDxfId="145" headerRowBorderDxfId="146" tableBorderDxfId="144" dataCellStyle="Percent">
  <tableColumns count="6">
    <tableColumn id="1" xr3:uid="{7456863A-EA25-452B-AE59-88EE9FF099F7}" name="Sector" dataDxfId="143"/>
    <tableColumn id="2" xr3:uid="{4AAF044A-AFA8-497A-9411-5BAEBF1C17A4}" name="Base year" dataDxfId="142"/>
    <tableColumn id="3" xr3:uid="{F00A68CF-2AC0-4799-99BA-FDB254A16EDC}" name="2020" dataDxfId="141"/>
    <tableColumn id="4" xr3:uid="{116159D5-D487-4E14-8AD3-70154E790B4C}" name="2021" dataDxfId="140"/>
    <tableColumn id="5" xr3:uid="{E78514F7-BDD5-442B-8D20-4EF219829BFE}" name="Change base year to 2021" dataDxfId="139" dataCellStyle="Percent"/>
    <tableColumn id="6" xr3:uid="{7D626D09-A88D-4F07-AB30-58A9B6ADD8DB}" name="Change 2020 to 2021" dataDxfId="138" dataCellStyle="Percent"/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Table_2" displayName="Table_2" ref="A4:I14" totalsRowShown="0" headerRowDxfId="137" dataDxfId="135" headerRowBorderDxfId="136" tableBorderDxfId="134">
  <autoFilter ref="A4:I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800-000001000000}" name="Sector" dataDxfId="133"/>
    <tableColumn id="2" xr3:uid="{00000000-0010-0000-0800-000002000000}" name="CO2" dataDxfId="132">
      <calculatedColumnFormula>Figure_2!B26/1000</calculatedColumnFormula>
    </tableColumn>
    <tableColumn id="3" xr3:uid="{00000000-0010-0000-0800-000003000000}" name="CH4" dataDxfId="131">
      <calculatedColumnFormula>Figure_2!C26/1000</calculatedColumnFormula>
    </tableColumn>
    <tableColumn id="4" xr3:uid="{00000000-0010-0000-0800-000004000000}" name="N2O" dataDxfId="130">
      <calculatedColumnFormula>Figure_2!D26/1000</calculatedColumnFormula>
    </tableColumn>
    <tableColumn id="5" xr3:uid="{00000000-0010-0000-0800-000005000000}" name="HFCs" dataDxfId="129">
      <calculatedColumnFormula>Figure_2!E26/1000</calculatedColumnFormula>
    </tableColumn>
    <tableColumn id="6" xr3:uid="{00000000-0010-0000-0800-000006000000}" name="PFCs" dataDxfId="128">
      <calculatedColumnFormula>Figure_2!F26/1000</calculatedColumnFormula>
    </tableColumn>
    <tableColumn id="7" xr3:uid="{00000000-0010-0000-0800-000007000000}" name="SF6" dataDxfId="127">
      <calculatedColumnFormula>Figure_2!G26/1000</calculatedColumnFormula>
    </tableColumn>
    <tableColumn id="8" xr3:uid="{00000000-0010-0000-0800-000008000000}" name="NF3" dataDxfId="126">
      <calculatedColumnFormula>Figure_2!H26/1000</calculatedColumnFormula>
    </tableColumn>
    <tableColumn id="9" xr3:uid="{00000000-0010-0000-0800-000009000000}" name="All gases" dataDxfId="125">
      <calculatedColumnFormula>Figure_2!I26/1000</calculatedColumnFormula>
    </tableColumn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1000000}" name="Table_8" displayName="Table_8" ref="A4:G14" totalsRowShown="0" headerRowDxfId="124" dataDxfId="122" headerRowBorderDxfId="123" tableBorderDxfId="121">
  <autoFilter ref="A4:G14" xr:uid="{00000000-0009-0000-0100-00001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1100-000001000000}" name="Greenhouse Gas" dataDxfId="120"/>
    <tableColumn id="2" xr3:uid="{00000000-0010-0000-1100-000002000000}" name="Base year emissions (1990-2020 inventory)" dataDxfId="119"/>
    <tableColumn id="3" xr3:uid="{00000000-0010-0000-1100-000003000000}" name="Base year emissions (1990-2021 inventory)" dataDxfId="118">
      <calculatedColumnFormula>Table_1!B6</calculatedColumnFormula>
    </tableColumn>
    <tableColumn id="4" xr3:uid="{00000000-0010-0000-1100-000004000000}" name="Change in base year emissions" dataDxfId="117">
      <calculatedColumnFormula>Table_8[[#This Row],[Base year emissions (1990-2021 inventory)]]-Table_8[[#This Row],[Base year emissions (1990-2020 inventory)]]</calculatedColumnFormula>
    </tableColumn>
    <tableColumn id="6" xr3:uid="{00000000-0010-0000-1100-000006000000}" name="2020 emissions (1990-2020 inventory)" dataDxfId="116" dataCellStyle="Percent"/>
    <tableColumn id="7" xr3:uid="{00000000-0010-0000-1100-000007000000}" name="2020 emissions (1990-2021 inventory)" dataDxfId="115" dataCellStyle="Percent">
      <calculatedColumnFormula>Table_1!C6</calculatedColumnFormula>
    </tableColumn>
    <tableColumn id="8" xr3:uid="{00000000-0010-0000-1100-000008000000}" name="Change in 2020 emissions" dataDxfId="114">
      <calculatedColumnFormula>Table_8[[#This Row],[2020 emissions (1990-2021 inventory)]]-Table_8[[#This Row],[2020 emissions (1990-2020 inventory)]]</calculatedColumnFormula>
    </tableColumn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_3" displayName="Table_3" ref="A4:B12" totalsRowShown="0" headerRowBorderDxfId="113" tableBorderDxfId="112">
  <autoFilter ref="A4:B12" xr:uid="{00000000-0009-0000-0100-000007000000}">
    <filterColumn colId="0" hiddenButton="1"/>
    <filterColumn colId="1" hiddenButton="1"/>
  </autoFilter>
  <tableColumns count="2">
    <tableColumn id="1" xr3:uid="{00000000-0010-0000-0900-000001000000}" name="Year" dataDxfId="111"/>
    <tableColumn id="2" xr3:uid="{00000000-0010-0000-0900-000002000000}" name="NI GHG emissions _x000a_(in MtCO2e)" dataDxfId="110"/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Source_data_for_figure_6" displayName="Source_data_for_figure_6" ref="B33:AG34" totalsRowShown="0" headerRowDxfId="109" dataDxfId="107" headerRowBorderDxfId="108" tableBorderDxfId="106" dataCellStyle="Percent">
  <tableColumns count="32">
    <tableColumn id="1" xr3:uid="{00000000-0010-0000-0A00-000001000000}" name="1990" dataDxfId="105" dataCellStyle="Percent">
      <calculatedColumnFormula>(Table_1!C41-Table_1!$B$41)/Table_1!$B$41</calculatedColumnFormula>
    </tableColumn>
    <tableColumn id="26" xr3:uid="{00000000-0010-0000-0A00-00001A000000}" name="1991" dataDxfId="104" dataCellStyle="Percent"/>
    <tableColumn id="27" xr3:uid="{00000000-0010-0000-0A00-00001B000000}" name="1992" dataDxfId="103" dataCellStyle="Percent"/>
    <tableColumn id="28" xr3:uid="{00000000-0010-0000-0A00-00001C000000}" name="1993" dataDxfId="102" dataCellStyle="Percent"/>
    <tableColumn id="29" xr3:uid="{00000000-0010-0000-0A00-00001D000000}" name="1994" dataDxfId="101" dataCellStyle="Percent"/>
    <tableColumn id="2" xr3:uid="{00000000-0010-0000-0A00-000002000000}" name="1995" dataDxfId="100" dataCellStyle="Percent">
      <calculatedColumnFormula>(Table_1!D41-Table_1!$B$41)/Table_1!$B$41</calculatedColumnFormula>
    </tableColumn>
    <tableColumn id="30" xr3:uid="{00000000-0010-0000-0A00-00001E000000}" name="1996" dataDxfId="99" dataCellStyle="Percent"/>
    <tableColumn id="31" xr3:uid="{00000000-0010-0000-0A00-00001F000000}" name="1997" dataDxfId="98" dataCellStyle="Percent"/>
    <tableColumn id="3" xr3:uid="{00000000-0010-0000-0A00-000003000000}" name="1998" dataDxfId="97" dataCellStyle="Percent">
      <calculatedColumnFormula>(Table_1!E41-Table_1!$B$41)/Table_1!$B$41</calculatedColumnFormula>
    </tableColumn>
    <tableColumn id="4" xr3:uid="{00000000-0010-0000-0A00-000004000000}" name="1999" dataDxfId="96" dataCellStyle="Percent">
      <calculatedColumnFormula>(Table_1!F41-Table_1!$B$41)/Table_1!$B$41</calculatedColumnFormula>
    </tableColumn>
    <tableColumn id="5" xr3:uid="{00000000-0010-0000-0A00-000005000000}" name="2000" dataDxfId="95" dataCellStyle="Percent">
      <calculatedColumnFormula>(Table_1!G41-Table_1!$B$41)/Table_1!$B$41</calculatedColumnFormula>
    </tableColumn>
    <tableColumn id="6" xr3:uid="{00000000-0010-0000-0A00-000006000000}" name="2001" dataDxfId="94" dataCellStyle="Percent">
      <calculatedColumnFormula>(Table_1!H41-Table_1!$B$41)/Table_1!$B$41</calculatedColumnFormula>
    </tableColumn>
    <tableColumn id="7" xr3:uid="{00000000-0010-0000-0A00-000007000000}" name="2002" dataDxfId="93" dataCellStyle="Percent">
      <calculatedColumnFormula>(Table_1!I41-Table_1!$B$41)/Table_1!$B$41</calculatedColumnFormula>
    </tableColumn>
    <tableColumn id="8" xr3:uid="{00000000-0010-0000-0A00-000008000000}" name="2003" dataDxfId="92" dataCellStyle="Percent">
      <calculatedColumnFormula>(Table_1!J41-Table_1!$B$41)/Table_1!$B$41</calculatedColumnFormula>
    </tableColumn>
    <tableColumn id="9" xr3:uid="{00000000-0010-0000-0A00-000009000000}" name="2004" dataDxfId="91" dataCellStyle="Percent">
      <calculatedColumnFormula>(Table_1!K41-Table_1!$B$41)/Table_1!$B$41</calculatedColumnFormula>
    </tableColumn>
    <tableColumn id="10" xr3:uid="{00000000-0010-0000-0A00-00000A000000}" name="2005" dataDxfId="90" dataCellStyle="Percent">
      <calculatedColumnFormula>(Table_1!L41-Table_1!$B$41)/Table_1!$B$41</calculatedColumnFormula>
    </tableColumn>
    <tableColumn id="11" xr3:uid="{00000000-0010-0000-0A00-00000B000000}" name="2006" dataDxfId="89" dataCellStyle="Percent">
      <calculatedColumnFormula>(Table_1!M41-Table_1!$B$41)/Table_1!$B$41</calculatedColumnFormula>
    </tableColumn>
    <tableColumn id="12" xr3:uid="{00000000-0010-0000-0A00-00000C000000}" name="2007" dataDxfId="88" dataCellStyle="Percent">
      <calculatedColumnFormula>(Table_1!N41-Table_1!$B$41)/Table_1!$B$41</calculatedColumnFormula>
    </tableColumn>
    <tableColumn id="13" xr3:uid="{00000000-0010-0000-0A00-00000D000000}" name="2008" dataDxfId="87" dataCellStyle="Percent">
      <calculatedColumnFormula>(Table_1!O41-Table_1!$B$41)/Table_1!$B$41</calculatedColumnFormula>
    </tableColumn>
    <tableColumn id="14" xr3:uid="{00000000-0010-0000-0A00-00000E000000}" name="2009" dataDxfId="86" dataCellStyle="Percent">
      <calculatedColumnFormula>(Table_1!P41-Table_1!$B$41)/Table_1!$B$41</calculatedColumnFormula>
    </tableColumn>
    <tableColumn id="15" xr3:uid="{00000000-0010-0000-0A00-00000F000000}" name="2010" dataDxfId="85" dataCellStyle="Percent">
      <calculatedColumnFormula>(Table_1!Q41-Table_1!$B$41)/Table_1!$B$41</calculatedColumnFormula>
    </tableColumn>
    <tableColumn id="16" xr3:uid="{00000000-0010-0000-0A00-000010000000}" name="2011" dataDxfId="84" dataCellStyle="Percent">
      <calculatedColumnFormula>(Table_1!R41-Table_1!$B$41)/Table_1!$B$41</calculatedColumnFormula>
    </tableColumn>
    <tableColumn id="17" xr3:uid="{00000000-0010-0000-0A00-000011000000}" name="2012" dataDxfId="83" dataCellStyle="Percent">
      <calculatedColumnFormula>(Table_1!S41-Table_1!$B$41)/Table_1!$B$41</calculatedColumnFormula>
    </tableColumn>
    <tableColumn id="18" xr3:uid="{00000000-0010-0000-0A00-000012000000}" name="2013" dataDxfId="82" dataCellStyle="Percent">
      <calculatedColumnFormula>(Table_1!T41-Table_1!$B$41)/Table_1!$B$41</calculatedColumnFormula>
    </tableColumn>
    <tableColumn id="19" xr3:uid="{00000000-0010-0000-0A00-000013000000}" name="2014" dataDxfId="81" dataCellStyle="Percent">
      <calculatedColumnFormula>(Table_1!U41-Table_1!$B$41)/Table_1!$B$41</calculatedColumnFormula>
    </tableColumn>
    <tableColumn id="20" xr3:uid="{00000000-0010-0000-0A00-000014000000}" name="2015" dataDxfId="80" dataCellStyle="Percent">
      <calculatedColumnFormula>(Table_1!V41-Table_1!$B$41)/Table_1!$B$41</calculatedColumnFormula>
    </tableColumn>
    <tableColumn id="21" xr3:uid="{00000000-0010-0000-0A00-000015000000}" name="2016" dataDxfId="79" dataCellStyle="Percent">
      <calculatedColumnFormula>(Table_1!W41-Table_1!$B$41)/Table_1!$B$41</calculatedColumnFormula>
    </tableColumn>
    <tableColumn id="22" xr3:uid="{00000000-0010-0000-0A00-000016000000}" name="2017" dataDxfId="78" dataCellStyle="Percent">
      <calculatedColumnFormula>(Table_1!X41-Table_1!$B$41)/Table_1!$B$41</calculatedColumnFormula>
    </tableColumn>
    <tableColumn id="23" xr3:uid="{00000000-0010-0000-0A00-000017000000}" name="2018" dataDxfId="77" dataCellStyle="Percent">
      <calculatedColumnFormula>(Table_1!Y41-Table_1!$B$41)/Table_1!$B$41</calculatedColumnFormula>
    </tableColumn>
    <tableColumn id="24" xr3:uid="{00000000-0010-0000-0A00-000018000000}" name="2019" dataDxfId="76" dataCellStyle="Percent">
      <calculatedColumnFormula>(Table_1!Z41-Table_1!$B$41)/Table_1!$B$41</calculatedColumnFormula>
    </tableColumn>
    <tableColumn id="25" xr3:uid="{00000000-0010-0000-0A00-000019000000}" name="2020" dataDxfId="75" dataCellStyle="Percent">
      <calculatedColumnFormula>(Table_1!AA41-Table_1!$B$41)/Table_1!$B$41</calculatedColumnFormula>
    </tableColumn>
    <tableColumn id="32" xr3:uid="{1DDB8EA1-C226-4879-9901-86A04810B353}" name="2021" dataDxfId="74" dataCellStyle="Percent">
      <calculatedColumnFormula>(Table_1!AB41-Table_1!$B$41)/Table_1!$B$41</calculatedColumnFormula>
    </tableColumn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Table_4" displayName="Table_4" ref="A4:I15" totalsRowShown="0" headerRowDxfId="73" dataDxfId="71" headerRowBorderDxfId="72" tableBorderDxfId="70">
  <autoFilter ref="A4:I15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B00-000001000000}" name="Sector" dataDxfId="69"/>
    <tableColumn id="2" xr3:uid="{00000000-0010-0000-0B00-000002000000}" name="CO2" dataDxfId="68"/>
    <tableColumn id="3" xr3:uid="{00000000-0010-0000-0B00-000003000000}" name="CH4" dataDxfId="67"/>
    <tableColumn id="4" xr3:uid="{00000000-0010-0000-0B00-000004000000}" name="N2O" dataDxfId="66"/>
    <tableColumn id="5" xr3:uid="{00000000-0010-0000-0B00-000005000000}" name="HFCs" dataDxfId="65"/>
    <tableColumn id="6" xr3:uid="{00000000-0010-0000-0B00-000006000000}" name="PFCs" dataDxfId="64"/>
    <tableColumn id="7" xr3:uid="{00000000-0010-0000-0B00-000007000000}" name="SF6" dataDxfId="63"/>
    <tableColumn id="8" xr3:uid="{00000000-0010-0000-0B00-000008000000}" name="NF3" dataDxfId="62"/>
    <tableColumn id="9" xr3:uid="{00000000-0010-0000-0B00-000009000000}" name="All gases" dataDxfId="61"/>
  </tableColumns>
  <tableStyleInfo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C000000}" name="Table_5" displayName="Table_5" ref="A4:G14" totalsRowShown="0" headerRowDxfId="60" dataDxfId="58" headerRowBorderDxfId="59" tableBorderDxfId="57" dataCellStyle="Percent">
  <autoFilter ref="A4:G14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C00-000001000000}" name="Sector" dataDxfId="56"/>
    <tableColumn id="2" xr3:uid="{00000000-0010-0000-0C00-000002000000}" name="Base year" dataDxfId="55">
      <calculatedColumnFormula>B18/1000</calculatedColumnFormula>
    </tableColumn>
    <tableColumn id="3" xr3:uid="{00000000-0010-0000-0C00-000003000000}" name="2020" dataDxfId="54">
      <calculatedColumnFormula>AA18/1000</calculatedColumnFormula>
    </tableColumn>
    <tableColumn id="4" xr3:uid="{00000000-0010-0000-0C00-000004000000}" name="2021" dataDxfId="53">
      <calculatedColumnFormula>AB18/1000</calculatedColumnFormula>
    </tableColumn>
    <tableColumn id="5" xr3:uid="{00000000-0010-0000-0C00-000005000000}" name="% of total emissions 2021" dataDxfId="52" dataCellStyle="Percent"/>
    <tableColumn id="6" xr3:uid="{00000000-0010-0000-0C00-000006000000}" name="% change base year to 2021" dataDxfId="51" dataCellStyle="Percent">
      <calculatedColumnFormula>(D5-B5)/B5%</calculatedColumnFormula>
    </tableColumn>
    <tableColumn id="7" xr3:uid="{00000000-0010-0000-0C00-000007000000}" name="% change 2020 to 2021" dataDxfId="50" dataCellStyle="Percent">
      <calculatedColumnFormula>(D5-C5)/C5%</calculatedColumnFormula>
    </tableColumn>
  </tableColumns>
  <tableStyleInfo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D000000}" name="Table_5_source_data" displayName="Table_5_source_data" ref="A17:AB27" totalsRowShown="0" headerRowDxfId="49" dataDxfId="47" headerRowBorderDxfId="48" tableBorderDxfId="46">
  <autoFilter ref="A17:AB27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</autoFilter>
  <tableColumns count="28">
    <tableColumn id="1" xr3:uid="{00000000-0010-0000-0D00-000001000000}" name="Sector" dataDxfId="45"/>
    <tableColumn id="2" xr3:uid="{00000000-0010-0000-0D00-000002000000}" name="BaseYear" dataDxfId="44"/>
    <tableColumn id="3" xr3:uid="{00000000-0010-0000-0D00-000003000000}" name="1990" dataDxfId="43"/>
    <tableColumn id="4" xr3:uid="{00000000-0010-0000-0D00-000004000000}" name="1995" dataDxfId="42"/>
    <tableColumn id="5" xr3:uid="{00000000-0010-0000-0D00-000005000000}" name="1998" dataDxfId="41"/>
    <tableColumn id="6" xr3:uid="{00000000-0010-0000-0D00-000006000000}" name="1999" dataDxfId="40"/>
    <tableColumn id="7" xr3:uid="{00000000-0010-0000-0D00-000007000000}" name="2000" dataDxfId="39"/>
    <tableColumn id="8" xr3:uid="{00000000-0010-0000-0D00-000008000000}" name="2001" dataDxfId="38"/>
    <tableColumn id="9" xr3:uid="{00000000-0010-0000-0D00-000009000000}" name="2002" dataDxfId="37"/>
    <tableColumn id="10" xr3:uid="{00000000-0010-0000-0D00-00000A000000}" name="2003" dataDxfId="36"/>
    <tableColumn id="11" xr3:uid="{00000000-0010-0000-0D00-00000B000000}" name="2004" dataDxfId="35"/>
    <tableColumn id="12" xr3:uid="{00000000-0010-0000-0D00-00000C000000}" name="2005" dataDxfId="34"/>
    <tableColumn id="13" xr3:uid="{00000000-0010-0000-0D00-00000D000000}" name="2006" dataDxfId="33"/>
    <tableColumn id="14" xr3:uid="{00000000-0010-0000-0D00-00000E000000}" name="2007" dataDxfId="32"/>
    <tableColumn id="15" xr3:uid="{00000000-0010-0000-0D00-00000F000000}" name="2008" dataDxfId="31"/>
    <tableColumn id="16" xr3:uid="{00000000-0010-0000-0D00-000010000000}" name="2009" dataDxfId="30"/>
    <tableColumn id="17" xr3:uid="{00000000-0010-0000-0D00-000011000000}" name="2010" dataDxfId="29"/>
    <tableColumn id="18" xr3:uid="{00000000-0010-0000-0D00-000012000000}" name="2011" dataDxfId="28"/>
    <tableColumn id="19" xr3:uid="{00000000-0010-0000-0D00-000013000000}" name="2012" dataDxfId="27"/>
    <tableColumn id="20" xr3:uid="{00000000-0010-0000-0D00-000014000000}" name="2013" dataDxfId="26"/>
    <tableColumn id="21" xr3:uid="{00000000-0010-0000-0D00-000015000000}" name="2014" dataDxfId="25"/>
    <tableColumn id="22" xr3:uid="{00000000-0010-0000-0D00-000016000000}" name="2015" dataDxfId="24"/>
    <tableColumn id="23" xr3:uid="{00000000-0010-0000-0D00-000017000000}" name="2016" dataDxfId="23"/>
    <tableColumn id="24" xr3:uid="{00000000-0010-0000-0D00-000018000000}" name="2017" dataDxfId="22"/>
    <tableColumn id="25" xr3:uid="{00000000-0010-0000-0D00-000019000000}" name="2018" dataDxfId="21"/>
    <tableColumn id="26" xr3:uid="{00000000-0010-0000-0D00-00001A000000}" name="2019" dataDxfId="20"/>
    <tableColumn id="27" xr3:uid="{00000000-0010-0000-0D00-00001B000000}" name="2020" dataDxfId="19"/>
    <tableColumn id="28" xr3:uid="{5405F62A-AE8B-4F00-8E55-F469C8252950}" name="2021" dataDxfId="18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1000000}" name="Source_data_for_figure_1_MtCO2e" displayName="Source_data_for_figure_1_MtCO2e" ref="A38:AH48" totalsRowShown="0" headerRowDxfId="287" dataDxfId="285" headerRowBorderDxfId="286" tableBorderDxfId="284">
  <tableColumns count="34">
    <tableColumn id="33" xr3:uid="{00000000-0010-0000-0100-000021000000}" name="Sector" dataDxfId="283"/>
    <tableColumn id="1" xr3:uid="{00000000-0010-0000-0100-000001000000}" name="Base year" dataDxfId="282">
      <calculatedColumnFormula>B52/1000</calculatedColumnFormula>
    </tableColumn>
    <tableColumn id="2" xr3:uid="{00000000-0010-0000-0100-000002000000}" name="1990" dataDxfId="17">
      <calculatedColumnFormula>C52/1000</calculatedColumnFormula>
    </tableColumn>
    <tableColumn id="3" xr3:uid="{00000000-0010-0000-0100-000003000000}" name="1991" dataDxfId="16"/>
    <tableColumn id="4" xr3:uid="{00000000-0010-0000-0100-000004000000}" name="1992" dataDxfId="15"/>
    <tableColumn id="5" xr3:uid="{00000000-0010-0000-0100-000005000000}" name="1993" dataDxfId="14"/>
    <tableColumn id="6" xr3:uid="{00000000-0010-0000-0100-000006000000}" name="1994" dataDxfId="13"/>
    <tableColumn id="7" xr3:uid="{00000000-0010-0000-0100-000007000000}" name="1995" dataDxfId="12">
      <calculatedColumnFormula>H52/1000</calculatedColumnFormula>
    </tableColumn>
    <tableColumn id="8" xr3:uid="{00000000-0010-0000-0100-000008000000}" name="1996" dataDxfId="11"/>
    <tableColumn id="9" xr3:uid="{00000000-0010-0000-0100-000009000000}" name="1997" dataDxfId="9"/>
    <tableColumn id="10" xr3:uid="{00000000-0010-0000-0100-00000A000000}" name="1998" dataDxfId="10">
      <calculatedColumnFormula>K52/1000</calculatedColumnFormula>
    </tableColumn>
    <tableColumn id="11" xr3:uid="{00000000-0010-0000-0100-00000B000000}" name="1999" dataDxfId="281">
      <calculatedColumnFormula>L52/1000</calculatedColumnFormula>
    </tableColumn>
    <tableColumn id="12" xr3:uid="{00000000-0010-0000-0100-00000C000000}" name="2000" dataDxfId="280">
      <calculatedColumnFormula>M52/1000</calculatedColumnFormula>
    </tableColumn>
    <tableColumn id="13" xr3:uid="{00000000-0010-0000-0100-00000D000000}" name="2001" dataDxfId="279">
      <calculatedColumnFormula>N52/1000</calculatedColumnFormula>
    </tableColumn>
    <tableColumn id="14" xr3:uid="{00000000-0010-0000-0100-00000E000000}" name="2002" dataDxfId="278">
      <calculatedColumnFormula>O52/1000</calculatedColumnFormula>
    </tableColumn>
    <tableColumn id="15" xr3:uid="{00000000-0010-0000-0100-00000F000000}" name="2003" dataDxfId="277">
      <calculatedColumnFormula>P52/1000</calculatedColumnFormula>
    </tableColumn>
    <tableColumn id="16" xr3:uid="{00000000-0010-0000-0100-000010000000}" name="2004" dataDxfId="276">
      <calculatedColumnFormula>Q52/1000</calculatedColumnFormula>
    </tableColumn>
    <tableColumn id="17" xr3:uid="{00000000-0010-0000-0100-000011000000}" name="2005" dataDxfId="275">
      <calculatedColumnFormula>R52/1000</calculatedColumnFormula>
    </tableColumn>
    <tableColumn id="18" xr3:uid="{00000000-0010-0000-0100-000012000000}" name="2006" dataDxfId="274">
      <calculatedColumnFormula>S52/1000</calculatedColumnFormula>
    </tableColumn>
    <tableColumn id="19" xr3:uid="{00000000-0010-0000-0100-000013000000}" name="2007" dataDxfId="273">
      <calculatedColumnFormula>T52/1000</calculatedColumnFormula>
    </tableColumn>
    <tableColumn id="20" xr3:uid="{00000000-0010-0000-0100-000014000000}" name="2008" dataDxfId="272">
      <calculatedColumnFormula>U52/1000</calculatedColumnFormula>
    </tableColumn>
    <tableColumn id="21" xr3:uid="{00000000-0010-0000-0100-000015000000}" name="2009" dataDxfId="271">
      <calculatedColumnFormula>V52/1000</calculatedColumnFormula>
    </tableColumn>
    <tableColumn id="22" xr3:uid="{00000000-0010-0000-0100-000016000000}" name="2010" dataDxfId="270">
      <calculatedColumnFormula>W52/1000</calculatedColumnFormula>
    </tableColumn>
    <tableColumn id="23" xr3:uid="{00000000-0010-0000-0100-000017000000}" name="2011" dataDxfId="269">
      <calculatedColumnFormula>X52/1000</calculatedColumnFormula>
    </tableColumn>
    <tableColumn id="24" xr3:uid="{00000000-0010-0000-0100-000018000000}" name="2012" dataDxfId="268">
      <calculatedColumnFormula>Y52/1000</calculatedColumnFormula>
    </tableColumn>
    <tableColumn id="25" xr3:uid="{00000000-0010-0000-0100-000019000000}" name="2013" dataDxfId="267">
      <calculatedColumnFormula>Z52/1000</calculatedColumnFormula>
    </tableColumn>
    <tableColumn id="26" xr3:uid="{00000000-0010-0000-0100-00001A000000}" name="2014" dataDxfId="266">
      <calculatedColumnFormula>AA52/1000</calculatedColumnFormula>
    </tableColumn>
    <tableColumn id="27" xr3:uid="{00000000-0010-0000-0100-00001B000000}" name="2015" dataDxfId="265">
      <calculatedColumnFormula>AB52/1000</calculatedColumnFormula>
    </tableColumn>
    <tableColumn id="28" xr3:uid="{00000000-0010-0000-0100-00001C000000}" name="2016" dataDxfId="264">
      <calculatedColumnFormula>AC52/1000</calculatedColumnFormula>
    </tableColumn>
    <tableColumn id="29" xr3:uid="{00000000-0010-0000-0100-00001D000000}" name="2017" dataDxfId="263">
      <calculatedColumnFormula>AD52/1000</calculatedColumnFormula>
    </tableColumn>
    <tableColumn id="30" xr3:uid="{00000000-0010-0000-0100-00001E000000}" name="2018" dataDxfId="262">
      <calculatedColumnFormula>AE52/1000</calculatedColumnFormula>
    </tableColumn>
    <tableColumn id="31" xr3:uid="{00000000-0010-0000-0100-00001F000000}" name="2019" dataDxfId="261">
      <calculatedColumnFormula>AF52/1000</calculatedColumnFormula>
    </tableColumn>
    <tableColumn id="32" xr3:uid="{00000000-0010-0000-0100-000020000000}" name="2020" dataDxfId="260">
      <calculatedColumnFormula>AG52/1000</calculatedColumnFormula>
    </tableColumn>
    <tableColumn id="34" xr3:uid="{C3775E70-D235-44B1-A78C-5DD0A906005F}" name="2021" dataDxfId="259">
      <calculatedColumnFormula>AH52/1000</calculatedColumnFormula>
    </tableColumn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Source_data_for_figure_1­_ktCO2e" displayName="Source_data_for_figure_1­_ktCO2e" ref="A51:AH61" totalsRowShown="0" headerRowDxfId="258" dataDxfId="256" headerRowBorderDxfId="257" tableBorderDxfId="255">
  <tableColumns count="34">
    <tableColumn id="1" xr3:uid="{00000000-0010-0000-0200-000001000000}" name="Sector" dataDxfId="254"/>
    <tableColumn id="2" xr3:uid="{00000000-0010-0000-0200-000002000000}" name="Base year" dataDxfId="253"/>
    <tableColumn id="3" xr3:uid="{00000000-0010-0000-0200-000003000000}" name="1990" dataDxfId="8"/>
    <tableColumn id="4" xr3:uid="{00000000-0010-0000-0200-000004000000}" name="1991" dataDxfId="7"/>
    <tableColumn id="5" xr3:uid="{00000000-0010-0000-0200-000005000000}" name="1992" dataDxfId="6"/>
    <tableColumn id="6" xr3:uid="{00000000-0010-0000-0200-000006000000}" name="1993" dataDxfId="5"/>
    <tableColumn id="7" xr3:uid="{00000000-0010-0000-0200-000007000000}" name="1994" dataDxfId="4"/>
    <tableColumn id="10" xr3:uid="{00000000-0010-0000-0200-00000A000000}" name="1995" dataDxfId="3"/>
    <tableColumn id="8" xr3:uid="{00000000-0010-0000-0200-000008000000}" name="1996" dataDxfId="2"/>
    <tableColumn id="9" xr3:uid="{00000000-0010-0000-0200-000009000000}" name="1997" dataDxfId="0"/>
    <tableColumn id="11" xr3:uid="{00000000-0010-0000-0200-00000B000000}" name="1998" dataDxfId="1"/>
    <tableColumn id="12" xr3:uid="{00000000-0010-0000-0200-00000C000000}" name="1999" dataDxfId="252"/>
    <tableColumn id="13" xr3:uid="{00000000-0010-0000-0200-00000D000000}" name="2000" dataDxfId="251"/>
    <tableColumn id="14" xr3:uid="{00000000-0010-0000-0200-00000E000000}" name="2001" dataDxfId="250"/>
    <tableColumn id="15" xr3:uid="{00000000-0010-0000-0200-00000F000000}" name="2002" dataDxfId="249"/>
    <tableColumn id="16" xr3:uid="{00000000-0010-0000-0200-000010000000}" name="2003" dataDxfId="248"/>
    <tableColumn id="17" xr3:uid="{00000000-0010-0000-0200-000011000000}" name="2004" dataDxfId="247"/>
    <tableColumn id="18" xr3:uid="{00000000-0010-0000-0200-000012000000}" name="2005" dataDxfId="246"/>
    <tableColumn id="19" xr3:uid="{00000000-0010-0000-0200-000013000000}" name="2006" dataDxfId="245"/>
    <tableColumn id="20" xr3:uid="{00000000-0010-0000-0200-000014000000}" name="2007" dataDxfId="244"/>
    <tableColumn id="21" xr3:uid="{00000000-0010-0000-0200-000015000000}" name="2008" dataDxfId="243"/>
    <tableColumn id="22" xr3:uid="{00000000-0010-0000-0200-000016000000}" name="2009" dataDxfId="242"/>
    <tableColumn id="23" xr3:uid="{00000000-0010-0000-0200-000017000000}" name="2010" dataDxfId="241"/>
    <tableColumn id="24" xr3:uid="{00000000-0010-0000-0200-000018000000}" name="2011" dataDxfId="240"/>
    <tableColumn id="25" xr3:uid="{00000000-0010-0000-0200-000019000000}" name="2012" dataDxfId="239"/>
    <tableColumn id="26" xr3:uid="{00000000-0010-0000-0200-00001A000000}" name="2013" dataDxfId="238"/>
    <tableColumn id="27" xr3:uid="{00000000-0010-0000-0200-00001B000000}" name="2014" dataDxfId="237"/>
    <tableColumn id="32" xr3:uid="{00000000-0010-0000-0200-000020000000}" name="2015" dataDxfId="236"/>
    <tableColumn id="33" xr3:uid="{00000000-0010-0000-0200-000021000000}" name="2016" dataDxfId="235"/>
    <tableColumn id="34" xr3:uid="{00000000-0010-0000-0200-000022000000}" name="2017" dataDxfId="234"/>
    <tableColumn id="35" xr3:uid="{00000000-0010-0000-0200-000023000000}" name="2018" dataDxfId="233"/>
    <tableColumn id="36" xr3:uid="{00000000-0010-0000-0200-000024000000}" name="2019" dataDxfId="232"/>
    <tableColumn id="37" xr3:uid="{00000000-0010-0000-0200-000025000000}" name="2020" dataDxfId="231"/>
    <tableColumn id="28" xr3:uid="{9815E64B-7955-4830-B676-4F55A19BD2B6}" name="2021" dataDxfId="230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_1b" displayName="Table_1b" ref="A18:G28" totalsRowShown="0" headerRowDxfId="229" dataDxfId="227" headerRowBorderDxfId="228" tableBorderDxfId="226" dataCellStyle="Percent">
  <autoFilter ref="A18:G28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300-000001000000}" name="Sector" dataDxfId="225"/>
    <tableColumn id="2" xr3:uid="{00000000-0010-0000-0300-000002000000}" name="Base year" dataDxfId="224">
      <calculatedColumnFormula>B32/1000</calculatedColumnFormula>
    </tableColumn>
    <tableColumn id="3" xr3:uid="{00000000-0010-0000-0300-000003000000}" name="2020" dataDxfId="223"/>
    <tableColumn id="4" xr3:uid="{00000000-0010-0000-0300-000004000000}" name="2021" dataDxfId="222"/>
    <tableColumn id="5" xr3:uid="{00000000-0010-0000-0300-000005000000}" name="% of total emissions 2021" dataDxfId="221" dataCellStyle="Percent"/>
    <tableColumn id="6" xr3:uid="{00000000-0010-0000-0300-000006000000}" name="% change base year to 2021" dataDxfId="220" dataCellStyle="Percent">
      <calculatedColumnFormula>(D19-B19)/B19%</calculatedColumnFormula>
    </tableColumn>
    <tableColumn id="7" xr3:uid="{00000000-0010-0000-0300-000007000000}" name="% change 2020 to 2021" dataDxfId="219" dataCellStyle="Percent">
      <calculatedColumnFormula>(D19-C19)/C19%</calculatedColumnFormula>
    </tableColumn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_1_source_data" displayName="Table_1_source_data" ref="A31:AB41" totalsRowShown="0" headerRowDxfId="218" dataDxfId="216" headerRowBorderDxfId="217" tableBorderDxfId="215">
  <autoFilter ref="A31:AB41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</autoFilter>
  <tableColumns count="28">
    <tableColumn id="1" xr3:uid="{00000000-0010-0000-0400-000001000000}" name="Sector" dataDxfId="214"/>
    <tableColumn id="2" xr3:uid="{00000000-0010-0000-0400-000002000000}" name="BaseYear" dataDxfId="213"/>
    <tableColumn id="3" xr3:uid="{00000000-0010-0000-0400-000003000000}" name="1990" dataDxfId="212"/>
    <tableColumn id="4" xr3:uid="{00000000-0010-0000-0400-000004000000}" name="1995" dataDxfId="211"/>
    <tableColumn id="5" xr3:uid="{00000000-0010-0000-0400-000005000000}" name="1998" dataDxfId="210"/>
    <tableColumn id="6" xr3:uid="{00000000-0010-0000-0400-000006000000}" name="1999" dataDxfId="209"/>
    <tableColumn id="7" xr3:uid="{00000000-0010-0000-0400-000007000000}" name="2000" dataDxfId="208"/>
    <tableColumn id="8" xr3:uid="{00000000-0010-0000-0400-000008000000}" name="2001" dataDxfId="207"/>
    <tableColumn id="9" xr3:uid="{00000000-0010-0000-0400-000009000000}" name="2002" dataDxfId="206"/>
    <tableColumn id="10" xr3:uid="{00000000-0010-0000-0400-00000A000000}" name="2003" dataDxfId="205"/>
    <tableColumn id="11" xr3:uid="{00000000-0010-0000-0400-00000B000000}" name="2004" dataDxfId="204"/>
    <tableColumn id="12" xr3:uid="{00000000-0010-0000-0400-00000C000000}" name="2005" dataDxfId="203"/>
    <tableColumn id="13" xr3:uid="{00000000-0010-0000-0400-00000D000000}" name="2006" dataDxfId="202"/>
    <tableColumn id="14" xr3:uid="{00000000-0010-0000-0400-00000E000000}" name="2007" dataDxfId="201"/>
    <tableColumn id="15" xr3:uid="{00000000-0010-0000-0400-00000F000000}" name="2008" dataDxfId="200"/>
    <tableColumn id="16" xr3:uid="{00000000-0010-0000-0400-000010000000}" name="2009" dataDxfId="199"/>
    <tableColumn id="17" xr3:uid="{00000000-0010-0000-0400-000011000000}" name="2010" dataDxfId="198"/>
    <tableColumn id="18" xr3:uid="{00000000-0010-0000-0400-000012000000}" name="2011" dataDxfId="197"/>
    <tableColumn id="19" xr3:uid="{00000000-0010-0000-0400-000013000000}" name="2012" dataDxfId="196"/>
    <tableColumn id="20" xr3:uid="{00000000-0010-0000-0400-000014000000}" name="2013" dataDxfId="195"/>
    <tableColumn id="21" xr3:uid="{00000000-0010-0000-0400-000015000000}" name="2014" dataDxfId="194"/>
    <tableColumn id="22" xr3:uid="{00000000-0010-0000-0400-000016000000}" name="2015" dataDxfId="193"/>
    <tableColumn id="23" xr3:uid="{00000000-0010-0000-0400-000017000000}" name="2016" dataDxfId="192"/>
    <tableColumn id="24" xr3:uid="{00000000-0010-0000-0400-000018000000}" name="2017" dataDxfId="191"/>
    <tableColumn id="25" xr3:uid="{00000000-0010-0000-0400-000019000000}" name="2018" dataDxfId="190"/>
    <tableColumn id="26" xr3:uid="{00000000-0010-0000-0400-00001A000000}" name="2019" dataDxfId="189"/>
    <tableColumn id="27" xr3:uid="{00000000-0010-0000-0400-00001B000000}" name="2020" dataDxfId="188"/>
    <tableColumn id="28" xr3:uid="{440B59C2-14C4-4D88-8C36-EC6A0F2E5918}" name="2021" dataDxfId="187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5000000}" name="Table_1a" displayName="Table_1a" ref="A5:F15" totalsRowShown="0" headerRowDxfId="186" dataDxfId="184" headerRowBorderDxfId="185" tableBorderDxfId="183" dataCellStyle="Percent">
  <tableColumns count="6">
    <tableColumn id="1" xr3:uid="{00000000-0010-0000-0500-000001000000}" name="Sector" dataDxfId="182"/>
    <tableColumn id="2" xr3:uid="{00000000-0010-0000-0500-000002000000}" name="Base year" dataDxfId="181">
      <calculatedColumnFormula>B32/1000</calculatedColumnFormula>
    </tableColumn>
    <tableColumn id="3" xr3:uid="{00000000-0010-0000-0500-000003000000}" name="2020" dataDxfId="180">
      <calculatedColumnFormula>AA32/1000</calculatedColumnFormula>
    </tableColumn>
    <tableColumn id="4" xr3:uid="{00000000-0010-0000-0500-000004000000}" name="2021" dataDxfId="179">
      <calculatedColumnFormula>AB32/1000</calculatedColumnFormula>
    </tableColumn>
    <tableColumn id="5" xr3:uid="{00000000-0010-0000-0500-000005000000}" name="Change base year to 2021" dataDxfId="178" dataCellStyle="Percent">
      <calculatedColumnFormula>Table_1a[[#This Row],[2021]]-Table_1a[[#This Row],[Base year]]</calculatedColumnFormula>
    </tableColumn>
    <tableColumn id="6" xr3:uid="{00000000-0010-0000-0500-000006000000}" name="Change 2020 to 2021" dataDxfId="177" dataCellStyle="Percent">
      <calculatedColumnFormula>(D6-C6)</calculatedColumnFormula>
    </tableColumn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Source_data_for_figure_2" displayName="Source_data_for_figure_2" ref="A25:I36" totalsRowShown="0" headerRowDxfId="176" dataDxfId="174" headerRowBorderDxfId="175" tableBorderDxfId="173">
  <autoFilter ref="A25:I3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600-000001000000}" name="Sector" dataDxfId="172"/>
    <tableColumn id="2" xr3:uid="{00000000-0010-0000-0600-000002000000}" name="CO2" dataDxfId="171"/>
    <tableColumn id="3" xr3:uid="{00000000-0010-0000-0600-000003000000}" name="CH4" dataDxfId="170"/>
    <tableColumn id="4" xr3:uid="{00000000-0010-0000-0600-000004000000}" name="N2O" dataDxfId="169"/>
    <tableColumn id="5" xr3:uid="{00000000-0010-0000-0600-000005000000}" name="HFCs" dataDxfId="168"/>
    <tableColumn id="6" xr3:uid="{00000000-0010-0000-0600-000006000000}" name="PFCs" dataDxfId="167"/>
    <tableColumn id="7" xr3:uid="{00000000-0010-0000-0600-000007000000}" name="SF6" dataDxfId="166"/>
    <tableColumn id="8" xr3:uid="{00000000-0010-0000-0600-000008000000}" name="NF3" dataDxfId="165"/>
    <tableColumn id="9" xr3:uid="{00000000-0010-0000-0600-000009000000}" name="All gases" dataDxfId="164">
      <calculatedColumnFormula>SUM(Source_data_for_figure_2[[#This Row],[CO2]:[NF3]])</calculatedColumnFormula>
    </tableColumn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Source_data_for_figure_3" displayName="Source_data_for_figure_3" ref="A27:C36" totalsRowShown="0" headerRowBorderDxfId="163" tableBorderDxfId="162">
  <autoFilter ref="A27:C36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700-000001000000}" name="Sector" dataDxfId="161"/>
    <tableColumn id="2" xr3:uid="{00000000-0010-0000-0700-000002000000}" name="2021_x000a_(in MtCO2e)" dataDxfId="160"/>
    <tableColumn id="3" xr3:uid="{00000000-0010-0000-0700-000003000000}" name="% of total emissions 2021" dataDxfId="159" dataCellStyle="Percent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F3F920-B5AF-4DD0-B5F2-D10A7396D62C}" name="Table_1b21" displayName="Table_1b21" ref="A13:G18" totalsRowShown="0" headerRowDxfId="158" dataDxfId="156" headerRowBorderDxfId="157" tableBorderDxfId="155" dataCellStyle="Percent">
  <tableColumns count="7">
    <tableColumn id="1" xr3:uid="{598993F4-18B2-4E1E-A768-8D6B3FB972CC}" name="Sector" dataDxfId="154"/>
    <tableColumn id="2" xr3:uid="{64BD753D-861E-4E7D-A978-ABA7BF0B9881}" name="Base year" dataDxfId="153"/>
    <tableColumn id="3" xr3:uid="{54EBDA64-7F71-4198-98DF-29D2835EEEED}" name="2020" dataDxfId="152"/>
    <tableColumn id="4" xr3:uid="{0C2D93B5-1F3B-44EF-8798-DE85ED39D494}" name="2021" dataDxfId="151"/>
    <tableColumn id="5" xr3:uid="{EDFBE71A-C727-4623-BC3C-410FB03E2D9E}" name="% of total emissions 2021" dataDxfId="150" dataCellStyle="Percent"/>
    <tableColumn id="6" xr3:uid="{0EB12569-FD44-408A-BEA6-3DCEF4A7E824}" name="% change base year to 2021" dataDxfId="149" dataCellStyle="Percent">
      <calculatedColumnFormula>(D14-B14)/B14</calculatedColumnFormula>
    </tableColumn>
    <tableColumn id="7" xr3:uid="{5FE86A96-4181-458D-852C-436CE7FB2FA7}" name="% change 2020 to 2021" dataDxfId="148" dataCellStyle="Percent">
      <calculatedColumnFormula>(D14-C14)/C14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v.stats@daera-ni.gov.uk" TargetMode="External"/><Relationship Id="rId1" Type="http://schemas.openxmlformats.org/officeDocument/2006/relationships/hyperlink" Target="https://www.daera-ni.gov.uk/articles/northern-ireland-greenhouse-gas-inventory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naei.beis.gov.uk/reports/reports?section_id=4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naei.beis.gov.uk/reports/reports?section_id=4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naei.beis.gov.uk/reports/reports?section_id=4" TargetMode="External"/><Relationship Id="rId4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naei.beis.gov.uk/reports/reports?section_id=4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naei.beis.gov.uk/reports/reports?section_id=4" TargetMode="Externa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naei.beis.gov.uk/reports/reports?section_id=4" TargetMode="External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naei.beis.gov.uk/reports/reports?section_id=4" TargetMode="External"/><Relationship Id="rId4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4"/>
  <sheetViews>
    <sheetView showGridLines="0" tabSelected="1" zoomScaleNormal="100" workbookViewId="0"/>
  </sheetViews>
  <sheetFormatPr defaultColWidth="9.21875" defaultRowHeight="15" x14ac:dyDescent="0.25"/>
  <cols>
    <col min="1" max="1" width="30.77734375" style="1" bestFit="1" customWidth="1"/>
    <col min="2" max="2" width="9.44140625" style="2" bestFit="1" customWidth="1"/>
    <col min="3" max="16384" width="9.21875" style="1"/>
  </cols>
  <sheetData>
    <row r="1" spans="1:9" ht="15.6" x14ac:dyDescent="0.3">
      <c r="A1" s="3" t="s">
        <v>141</v>
      </c>
      <c r="C1" s="2"/>
      <c r="D1" s="2"/>
      <c r="E1" s="2"/>
      <c r="F1" s="2"/>
      <c r="G1" s="2"/>
      <c r="H1" s="2"/>
      <c r="I1" s="2"/>
    </row>
    <row r="2" spans="1:9" ht="15.6" x14ac:dyDescent="0.3">
      <c r="A2" s="3" t="s">
        <v>9</v>
      </c>
      <c r="C2" s="2"/>
      <c r="D2" s="2"/>
      <c r="E2" s="2"/>
      <c r="F2" s="2"/>
      <c r="G2" s="2"/>
      <c r="H2" s="2"/>
      <c r="I2" s="2"/>
    </row>
    <row r="3" spans="1:9" ht="15" customHeight="1" x14ac:dyDescent="0.3">
      <c r="A3" s="3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 t="s">
        <v>20</v>
      </c>
      <c r="C4" s="2"/>
      <c r="D4" s="2"/>
      <c r="E4" s="2"/>
      <c r="F4" s="2"/>
      <c r="G4" s="2"/>
      <c r="H4" s="2"/>
      <c r="I4" s="2"/>
    </row>
    <row r="5" spans="1:9" ht="15" customHeight="1" x14ac:dyDescent="0.25">
      <c r="A5" s="2" t="s">
        <v>142</v>
      </c>
      <c r="C5" s="2"/>
      <c r="D5" s="2"/>
      <c r="E5" s="2"/>
      <c r="F5" s="2"/>
      <c r="G5" s="2"/>
      <c r="H5" s="2"/>
      <c r="I5" s="2"/>
    </row>
    <row r="6" spans="1:9" x14ac:dyDescent="0.25">
      <c r="A6" s="2"/>
      <c r="C6" s="2"/>
      <c r="D6" s="2"/>
      <c r="E6" s="2"/>
      <c r="F6" s="2"/>
      <c r="G6" s="2"/>
      <c r="H6" s="2"/>
      <c r="I6" s="2"/>
    </row>
    <row r="7" spans="1:9" ht="15.6" x14ac:dyDescent="0.3">
      <c r="A7" s="3" t="s">
        <v>4</v>
      </c>
      <c r="B7" s="70" t="s">
        <v>143</v>
      </c>
      <c r="C7" s="2"/>
      <c r="D7" s="2"/>
      <c r="E7" s="2"/>
      <c r="F7" s="2"/>
      <c r="G7" s="2"/>
      <c r="H7" s="2"/>
      <c r="I7" s="2"/>
    </row>
    <row r="8" spans="1:9" x14ac:dyDescent="0.25">
      <c r="A8" s="2"/>
      <c r="C8" s="2"/>
      <c r="D8" s="2"/>
      <c r="E8" s="2"/>
      <c r="F8" s="2"/>
      <c r="G8" s="2"/>
      <c r="H8" s="2"/>
      <c r="I8" s="2"/>
    </row>
    <row r="9" spans="1:9" ht="15.6" x14ac:dyDescent="0.3">
      <c r="A9" s="3" t="s">
        <v>0</v>
      </c>
      <c r="B9" s="2" t="s">
        <v>6</v>
      </c>
      <c r="C9" s="2"/>
      <c r="D9" s="2"/>
      <c r="E9" s="2"/>
      <c r="F9" s="2"/>
      <c r="G9" s="2"/>
      <c r="H9" s="2"/>
      <c r="I9" s="2"/>
    </row>
    <row r="10" spans="1:9" ht="15.6" x14ac:dyDescent="0.3">
      <c r="A10" s="3" t="s">
        <v>3</v>
      </c>
      <c r="B10" s="2" t="s">
        <v>7</v>
      </c>
      <c r="C10" s="2"/>
      <c r="D10" s="2"/>
      <c r="E10" s="2"/>
      <c r="F10" s="2"/>
      <c r="G10" s="2"/>
      <c r="H10" s="2"/>
      <c r="I10" s="2"/>
    </row>
    <row r="11" spans="1:9" ht="15.6" x14ac:dyDescent="0.3">
      <c r="A11" s="3" t="s">
        <v>1</v>
      </c>
      <c r="B11" s="2" t="s">
        <v>8</v>
      </c>
      <c r="C11" s="2"/>
      <c r="D11" s="2"/>
      <c r="E11" s="2"/>
      <c r="F11" s="2"/>
      <c r="G11" s="2"/>
      <c r="H11" s="2"/>
      <c r="I11" s="2"/>
    </row>
    <row r="12" spans="1:9" ht="15.6" x14ac:dyDescent="0.3">
      <c r="A12" s="3" t="s">
        <v>2</v>
      </c>
      <c r="B12" s="2" t="s">
        <v>144</v>
      </c>
      <c r="C12" s="2"/>
      <c r="D12" s="2"/>
      <c r="E12" s="2"/>
      <c r="F12" s="2"/>
      <c r="G12" s="2"/>
      <c r="H12" s="2"/>
      <c r="I12" s="2"/>
    </row>
    <row r="13" spans="1:9" ht="15.6" x14ac:dyDescent="0.3">
      <c r="A13" s="3" t="s">
        <v>19</v>
      </c>
      <c r="B13" s="2" t="s">
        <v>18</v>
      </c>
      <c r="C13" s="2"/>
      <c r="D13" s="2"/>
      <c r="E13" s="2"/>
      <c r="F13" s="2"/>
      <c r="G13" s="2"/>
      <c r="H13" s="2"/>
      <c r="I13" s="2"/>
    </row>
    <row r="14" spans="1:9" x14ac:dyDescent="0.25">
      <c r="A14" s="2"/>
      <c r="C14" s="2"/>
      <c r="D14" s="2"/>
      <c r="E14" s="2"/>
      <c r="F14" s="2"/>
      <c r="G14" s="2"/>
      <c r="H14" s="2"/>
      <c r="I14" s="2"/>
    </row>
    <row r="15" spans="1:9" ht="15.6" x14ac:dyDescent="0.3">
      <c r="A15" s="3" t="s">
        <v>84</v>
      </c>
      <c r="B15" s="2" t="s">
        <v>83</v>
      </c>
      <c r="C15" s="2"/>
      <c r="D15" s="2"/>
      <c r="E15" s="2"/>
      <c r="F15" s="2"/>
      <c r="G15" s="2"/>
      <c r="H15" s="2"/>
      <c r="I15" s="2"/>
    </row>
    <row r="16" spans="1:9" ht="15.6" x14ac:dyDescent="0.3">
      <c r="A16" s="3"/>
      <c r="C16" s="2"/>
      <c r="D16" s="2"/>
      <c r="E16" s="2"/>
      <c r="F16" s="2"/>
      <c r="G16" s="2"/>
      <c r="H16" s="2"/>
      <c r="I16" s="2"/>
    </row>
    <row r="17" spans="1:9" ht="15.6" x14ac:dyDescent="0.3">
      <c r="A17" s="3" t="s">
        <v>10</v>
      </c>
      <c r="B17" s="2" t="s">
        <v>56</v>
      </c>
      <c r="C17" s="2"/>
      <c r="D17" s="2"/>
      <c r="E17" s="2"/>
      <c r="F17" s="2"/>
      <c r="G17" s="2"/>
      <c r="H17" s="2"/>
      <c r="I17" s="2"/>
    </row>
    <row r="18" spans="1:9" ht="15.6" x14ac:dyDescent="0.3">
      <c r="A18" s="3" t="s">
        <v>11</v>
      </c>
      <c r="B18" s="44" t="s">
        <v>63</v>
      </c>
      <c r="C18" s="2"/>
      <c r="D18" s="2"/>
      <c r="E18" s="2"/>
      <c r="F18" s="2"/>
      <c r="G18" s="2"/>
      <c r="H18" s="2"/>
      <c r="I18" s="2"/>
    </row>
    <row r="19" spans="1:9" ht="15.6" x14ac:dyDescent="0.3">
      <c r="A19" s="3" t="s">
        <v>5</v>
      </c>
      <c r="B19" s="44" t="s">
        <v>85</v>
      </c>
      <c r="C19" s="2"/>
      <c r="D19" s="2"/>
      <c r="E19" s="2"/>
      <c r="F19" s="2"/>
      <c r="G19" s="2"/>
      <c r="H19" s="2"/>
      <c r="I19" s="2"/>
    </row>
    <row r="20" spans="1:9" ht="15.6" x14ac:dyDescent="0.3">
      <c r="A20" s="3"/>
      <c r="B20" s="4"/>
      <c r="C20" s="2"/>
      <c r="D20" s="2"/>
      <c r="E20" s="2"/>
      <c r="F20" s="2"/>
      <c r="G20" s="2"/>
      <c r="H20" s="2"/>
      <c r="I20" s="2"/>
    </row>
    <row r="21" spans="1:9" ht="15.6" x14ac:dyDescent="0.3">
      <c r="A21" s="3" t="s">
        <v>12</v>
      </c>
      <c r="B21" s="2" t="s">
        <v>57</v>
      </c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 t="s">
        <v>13</v>
      </c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 t="s">
        <v>14</v>
      </c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 t="s">
        <v>15</v>
      </c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 t="s">
        <v>16</v>
      </c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 t="s">
        <v>17</v>
      </c>
      <c r="C26" s="2"/>
      <c r="D26" s="2"/>
      <c r="E26" s="2"/>
      <c r="F26" s="2"/>
      <c r="G26" s="2"/>
      <c r="H26" s="2"/>
      <c r="I26" s="2"/>
    </row>
    <row r="27" spans="1:9" x14ac:dyDescent="0.25">
      <c r="A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C34" s="2"/>
      <c r="D34" s="2"/>
      <c r="E34" s="2"/>
      <c r="F34" s="2"/>
      <c r="G34" s="2"/>
      <c r="H34" s="2"/>
      <c r="I34" s="2"/>
    </row>
  </sheetData>
  <hyperlinks>
    <hyperlink ref="B19" r:id="rId1" xr:uid="{00000000-0004-0000-0000-000000000000}"/>
    <hyperlink ref="B18" r:id="rId2" xr:uid="{00000000-0004-0000-0000-000001000000}"/>
  </hyperlinks>
  <pageMargins left="0.78740157480314965" right="0.78740157480314965" top="0.78740157480314965" bottom="0.78740157480314965" header="0.39370078740157483" footer="0.39370078740157483"/>
  <pageSetup paperSize="9" scale="92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R34"/>
  <sheetViews>
    <sheetView zoomScaleNormal="100" workbookViewId="0"/>
  </sheetViews>
  <sheetFormatPr defaultColWidth="8.77734375" defaultRowHeight="14.4" x14ac:dyDescent="0.3"/>
  <cols>
    <col min="1" max="16384" width="8.77734375" style="30"/>
  </cols>
  <sheetData>
    <row r="1" spans="1:18" ht="15.6" x14ac:dyDescent="0.3">
      <c r="A1" s="93" t="s">
        <v>162</v>
      </c>
    </row>
    <row r="2" spans="1:18" ht="15.6" x14ac:dyDescent="0.3">
      <c r="A2" s="92" t="s">
        <v>88</v>
      </c>
      <c r="R2" s="47" t="s">
        <v>26</v>
      </c>
    </row>
    <row r="3" spans="1:18" ht="18.600000000000001" x14ac:dyDescent="0.4">
      <c r="A3" s="93" t="s">
        <v>163</v>
      </c>
    </row>
    <row r="4" spans="1:18" ht="15.6" x14ac:dyDescent="0.3">
      <c r="A4" s="19"/>
    </row>
    <row r="32" spans="1:1" ht="18.600000000000001" x14ac:dyDescent="0.4">
      <c r="A32" s="2" t="s">
        <v>131</v>
      </c>
    </row>
    <row r="33" spans="1:1" ht="18.600000000000001" x14ac:dyDescent="0.4">
      <c r="A33" s="18" t="s">
        <v>81</v>
      </c>
    </row>
    <row r="34" spans="1:1" ht="18.600000000000001" x14ac:dyDescent="0.4">
      <c r="A34" s="18" t="s">
        <v>82</v>
      </c>
    </row>
  </sheetData>
  <hyperlinks>
    <hyperlink ref="R2" location="Contents!A1" display="back to contents" xr:uid="{00000000-0004-0000-0800-000000000000}"/>
  </hyperlinks>
  <pageMargins left="0.7" right="0.7" top="0.75" bottom="0.75" header="0.3" footer="0.3"/>
  <pageSetup paperSize="9" scale="7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25"/>
  <sheetViews>
    <sheetView zoomScaleNormal="100" workbookViewId="0"/>
  </sheetViews>
  <sheetFormatPr defaultColWidth="8.77734375" defaultRowHeight="14.4" x14ac:dyDescent="0.3"/>
  <cols>
    <col min="1" max="1" width="30.21875" style="30" customWidth="1"/>
    <col min="2" max="2" width="12.77734375" style="30" customWidth="1"/>
    <col min="3" max="3" width="13.77734375" style="30" customWidth="1"/>
    <col min="4" max="4" width="15.77734375" style="30" customWidth="1"/>
    <col min="5" max="6" width="14.77734375" style="30" customWidth="1"/>
    <col min="7" max="7" width="15.44140625" style="30" customWidth="1"/>
    <col min="8" max="8" width="17.21875" style="30" bestFit="1" customWidth="1"/>
    <col min="9" max="11" width="8.77734375" style="30"/>
    <col min="12" max="12" width="8.77734375" style="30" customWidth="1"/>
    <col min="13" max="16384" width="8.77734375" style="30"/>
  </cols>
  <sheetData>
    <row r="1" spans="1:9" ht="15.6" x14ac:dyDescent="0.3">
      <c r="A1" s="93" t="s">
        <v>165</v>
      </c>
    </row>
    <row r="2" spans="1:9" ht="15.6" x14ac:dyDescent="0.3">
      <c r="A2" s="94" t="s">
        <v>191</v>
      </c>
      <c r="B2" s="18"/>
      <c r="C2" s="18"/>
      <c r="D2" s="18"/>
      <c r="E2" s="18"/>
      <c r="F2" s="18"/>
      <c r="I2" s="48" t="s">
        <v>26</v>
      </c>
    </row>
    <row r="3" spans="1:9" ht="15.6" x14ac:dyDescent="0.3">
      <c r="A3" s="93" t="s">
        <v>125</v>
      </c>
      <c r="B3" s="18"/>
      <c r="C3" s="18"/>
      <c r="D3" s="18"/>
      <c r="E3" s="18"/>
      <c r="F3" s="18"/>
    </row>
    <row r="4" spans="1:9" ht="65.25" customHeight="1" x14ac:dyDescent="0.3">
      <c r="A4" s="59" t="s">
        <v>123</v>
      </c>
      <c r="B4" s="139" t="s">
        <v>128</v>
      </c>
      <c r="C4" s="139" t="s">
        <v>171</v>
      </c>
      <c r="D4" s="35" t="s">
        <v>129</v>
      </c>
      <c r="E4" s="35" t="s">
        <v>172</v>
      </c>
      <c r="F4" s="35" t="s">
        <v>173</v>
      </c>
      <c r="G4" s="35" t="s">
        <v>174</v>
      </c>
    </row>
    <row r="5" spans="1:9" ht="15.6" x14ac:dyDescent="0.3">
      <c r="A5" s="34" t="s">
        <v>29</v>
      </c>
      <c r="B5" s="31">
        <v>5.5027381480751503</v>
      </c>
      <c r="C5" s="31">
        <f>Table_1!B6</f>
        <v>5.4046125042081652</v>
      </c>
      <c r="D5" s="31">
        <f>Table_8[[#This Row],[Base year emissions (1990-2021 inventory)]]-Table_8[[#This Row],[Base year emissions (1990-2020 inventory)]]</f>
        <v>-9.8125643866985079E-2</v>
      </c>
      <c r="E5" s="31">
        <v>5.8653062273406924</v>
      </c>
      <c r="F5" s="31">
        <f>Table_1!C6</f>
        <v>5.9292521925241184</v>
      </c>
      <c r="G5" s="80">
        <f>Table_8[[#This Row],[2020 emissions (1990-2021 inventory)]]-Table_8[[#This Row],[2020 emissions (1990-2020 inventory)]]</f>
        <v>6.394596518342599E-2</v>
      </c>
      <c r="H5" s="72"/>
    </row>
    <row r="6" spans="1:9" ht="15.6" x14ac:dyDescent="0.3">
      <c r="A6" s="34" t="s">
        <v>30</v>
      </c>
      <c r="B6" s="31">
        <v>3.9235375909102999</v>
      </c>
      <c r="C6" s="31">
        <f>Table_1!B7</f>
        <v>4.9960287933616518</v>
      </c>
      <c r="D6" s="31">
        <f>Table_8[[#This Row],[Base year emissions (1990-2021 inventory)]]-Table_8[[#This Row],[Base year emissions (1990-2020 inventory)]]</f>
        <v>1.072491202451352</v>
      </c>
      <c r="E6" s="31">
        <v>2.7733125237219167</v>
      </c>
      <c r="F6" s="31">
        <f>Table_1!C7</f>
        <v>3.1199646686155291</v>
      </c>
      <c r="G6" s="80">
        <f>Table_8[[#This Row],[2020 emissions (1990-2021 inventory)]]-Table_8[[#This Row],[2020 emissions (1990-2020 inventory)]]</f>
        <v>0.3466521448936124</v>
      </c>
      <c r="H6" s="72"/>
    </row>
    <row r="7" spans="1:9" ht="15.6" x14ac:dyDescent="0.3">
      <c r="A7" s="34" t="s">
        <v>31</v>
      </c>
      <c r="B7" s="31">
        <v>5.3072530955655219</v>
      </c>
      <c r="C7" s="31">
        <f>Table_1!B8</f>
        <v>5.3072530955788109</v>
      </c>
      <c r="D7" s="31">
        <f>Table_8[[#This Row],[Base year emissions (1990-2021 inventory)]]-Table_8[[#This Row],[Base year emissions (1990-2020 inventory)]]</f>
        <v>1.3288925515553274E-11</v>
      </c>
      <c r="E7" s="31">
        <v>2.8465544195731938</v>
      </c>
      <c r="F7" s="31">
        <f>Table_1!C8</f>
        <v>2.8468816235140553</v>
      </c>
      <c r="G7" s="80">
        <f>Table_8[[#This Row],[2020 emissions (1990-2021 inventory)]]-Table_8[[#This Row],[2020 emissions (1990-2020 inventory)]]</f>
        <v>3.2720394086149795E-4</v>
      </c>
      <c r="H7" s="72"/>
    </row>
    <row r="8" spans="1:9" ht="15.6" x14ac:dyDescent="0.3">
      <c r="A8" s="34" t="s">
        <v>32</v>
      </c>
      <c r="B8" s="31">
        <v>0.72193848289935647</v>
      </c>
      <c r="C8" s="31">
        <f>Table_1!B9</f>
        <v>0.72193848289935647</v>
      </c>
      <c r="D8" s="31">
        <f>Table_8[[#This Row],[Base year emissions (1990-2021 inventory)]]-Table_8[[#This Row],[Base year emissions (1990-2020 inventory)]]</f>
        <v>0</v>
      </c>
      <c r="E8" s="31">
        <v>0.22054789553955753</v>
      </c>
      <c r="F8" s="31">
        <f>Table_1!C9</f>
        <v>0.22052928948933465</v>
      </c>
      <c r="G8" s="80">
        <f>Table_8[[#This Row],[2020 emissions (1990-2021 inventory)]]-Table_8[[#This Row],[2020 emissions (1990-2020 inventory)]]</f>
        <v>-1.8606050222885751E-5</v>
      </c>
      <c r="H8" s="72"/>
    </row>
    <row r="9" spans="1:9" ht="15.6" x14ac:dyDescent="0.3">
      <c r="A9" s="34" t="s">
        <v>33</v>
      </c>
      <c r="B9" s="31">
        <v>2.8443336156719381</v>
      </c>
      <c r="C9" s="31">
        <f>Table_1!B10</f>
        <v>2.8197432985780022</v>
      </c>
      <c r="D9" s="31">
        <f>Table_8[[#This Row],[Base year emissions (1990-2021 inventory)]]-Table_8[[#This Row],[Base year emissions (1990-2020 inventory)]]</f>
        <v>-2.4590317093935887E-2</v>
      </c>
      <c r="E9" s="31">
        <v>2.3885220998716621</v>
      </c>
      <c r="F9" s="31">
        <f>Table_1!C10</f>
        <v>2.3129661549133314</v>
      </c>
      <c r="G9" s="80">
        <f>Table_8[[#This Row],[2020 emissions (1990-2021 inventory)]]-Table_8[[#This Row],[2020 emissions (1990-2020 inventory)]]</f>
        <v>-7.5555944958330734E-2</v>
      </c>
      <c r="H9" s="72"/>
    </row>
    <row r="10" spans="1:9" ht="15.6" x14ac:dyDescent="0.3">
      <c r="A10" s="34" t="s">
        <v>34</v>
      </c>
      <c r="B10" s="31">
        <v>0.42910205263945911</v>
      </c>
      <c r="C10" s="31">
        <f>Table_1!B11</f>
        <v>0.60752094565501091</v>
      </c>
      <c r="D10" s="31">
        <f>Table_8[[#This Row],[Base year emissions (1990-2021 inventory)]]-Table_8[[#This Row],[Base year emissions (1990-2020 inventory)]]</f>
        <v>0.1784188930155518</v>
      </c>
      <c r="E10" s="31">
        <v>0.1406184602058197</v>
      </c>
      <c r="F10" s="31">
        <f>Table_1!C11</f>
        <v>0.140617459229743</v>
      </c>
      <c r="G10" s="80">
        <f>Table_8[[#This Row],[2020 emissions (1990-2021 inventory)]]-Table_8[[#This Row],[2020 emissions (1990-2020 inventory)]]</f>
        <v>-1.0009760766926945E-6</v>
      </c>
      <c r="H10" s="72"/>
    </row>
    <row r="11" spans="1:9" ht="15.6" x14ac:dyDescent="0.3">
      <c r="A11" s="34" t="s">
        <v>35</v>
      </c>
      <c r="B11" s="31">
        <v>3.7044127450998512</v>
      </c>
      <c r="C11" s="31">
        <f>Table_1!B12</f>
        <v>3.7319396436914873</v>
      </c>
      <c r="D11" s="31">
        <f>Table_8[[#This Row],[Base year emissions (1990-2021 inventory)]]-Table_8[[#This Row],[Base year emissions (1990-2020 inventory)]]</f>
        <v>2.7526898591636151E-2</v>
      </c>
      <c r="E11" s="31">
        <v>2.8683380625998862</v>
      </c>
      <c r="F11" s="31">
        <f>Table_1!C12</f>
        <v>2.6600513357163931</v>
      </c>
      <c r="G11" s="80">
        <f>Table_8[[#This Row],[2020 emissions (1990-2021 inventory)]]-Table_8[[#This Row],[2020 emissions (1990-2020 inventory)]]</f>
        <v>-0.20828672688349315</v>
      </c>
      <c r="H11" s="72"/>
    </row>
    <row r="12" spans="1:9" ht="15.6" x14ac:dyDescent="0.3">
      <c r="A12" s="34" t="s">
        <v>36</v>
      </c>
      <c r="B12" s="31">
        <v>3.4450738275872452</v>
      </c>
      <c r="C12" s="31">
        <f>Table_1!B13</f>
        <v>3.6382217076294672</v>
      </c>
      <c r="D12" s="31">
        <f>Table_8[[#This Row],[Base year emissions (1990-2021 inventory)]]-Table_8[[#This Row],[Base year emissions (1990-2020 inventory)]]</f>
        <v>0.19314788004222194</v>
      </c>
      <c r="E12" s="31">
        <v>3.378053866355367</v>
      </c>
      <c r="F12" s="31">
        <f>Table_1!C13</f>
        <v>3.3730209262115931</v>
      </c>
      <c r="G12" s="80">
        <f>Table_8[[#This Row],[2020 emissions (1990-2021 inventory)]]-Table_8[[#This Row],[2020 emissions (1990-2020 inventory)]]</f>
        <v>-5.0329401437738674E-3</v>
      </c>
      <c r="H12" s="72"/>
    </row>
    <row r="13" spans="1:9" ht="15.6" x14ac:dyDescent="0.3">
      <c r="A13" s="34" t="s">
        <v>37</v>
      </c>
      <c r="B13" s="31">
        <v>2.0231616019587584</v>
      </c>
      <c r="C13" s="31">
        <f>Table_1!B14</f>
        <v>2.0102887811666785</v>
      </c>
      <c r="D13" s="31">
        <f>Table_8[[#This Row],[Base year emissions (1990-2021 inventory)]]-Table_8[[#This Row],[Base year emissions (1990-2020 inventory)]]</f>
        <v>-1.2872820792079853E-2</v>
      </c>
      <c r="E13" s="31">
        <v>0.79897677641936937</v>
      </c>
      <c r="F13" s="31">
        <f>Table_1!C14</f>
        <v>0.79647616273985689</v>
      </c>
      <c r="G13" s="80">
        <f>Table_8[[#This Row],[2020 emissions (1990-2021 inventory)]]-Table_8[[#This Row],[2020 emissions (1990-2020 inventory)]]</f>
        <v>-2.5006136795124867E-3</v>
      </c>
      <c r="H13" s="72"/>
    </row>
    <row r="14" spans="1:9" ht="15.6" x14ac:dyDescent="0.3">
      <c r="A14" s="61" t="s">
        <v>39</v>
      </c>
      <c r="B14" s="77">
        <v>27.901551160407585</v>
      </c>
      <c r="C14" s="77">
        <f>Table_1!B15</f>
        <v>29.237547252768636</v>
      </c>
      <c r="D14" s="77">
        <f>Table_8[[#This Row],[Base year emissions (1990-2021 inventory)]]-Table_8[[#This Row],[Base year emissions (1990-2020 inventory)]]</f>
        <v>1.3359960923610501</v>
      </c>
      <c r="E14" s="77">
        <v>21.280230331627472</v>
      </c>
      <c r="F14" s="77">
        <f>Table_1!C15</f>
        <v>21.39975981295396</v>
      </c>
      <c r="G14" s="77">
        <f>Table_8[[#This Row],[2020 emissions (1990-2021 inventory)]]-Table_8[[#This Row],[2020 emissions (1990-2020 inventory)]]</f>
        <v>0.119529481326488</v>
      </c>
      <c r="H14" s="72"/>
    </row>
    <row r="17" spans="2:6" x14ac:dyDescent="0.3">
      <c r="B17" s="105"/>
      <c r="C17" s="105"/>
      <c r="E17" s="105"/>
      <c r="F17" s="105"/>
    </row>
    <row r="18" spans="2:6" x14ac:dyDescent="0.3">
      <c r="B18" s="105"/>
      <c r="C18" s="105"/>
      <c r="E18" s="105"/>
      <c r="F18" s="105"/>
    </row>
    <row r="19" spans="2:6" x14ac:dyDescent="0.3">
      <c r="B19" s="105"/>
      <c r="C19" s="105"/>
      <c r="E19" s="105"/>
      <c r="F19" s="105"/>
    </row>
    <row r="20" spans="2:6" x14ac:dyDescent="0.3">
      <c r="B20" s="105"/>
      <c r="C20" s="105"/>
      <c r="E20" s="105"/>
      <c r="F20" s="105"/>
    </row>
    <row r="21" spans="2:6" x14ac:dyDescent="0.3">
      <c r="B21" s="105"/>
      <c r="C21" s="105"/>
      <c r="E21" s="105"/>
      <c r="F21" s="105"/>
    </row>
    <row r="22" spans="2:6" x14ac:dyDescent="0.3">
      <c r="B22" s="105"/>
      <c r="C22" s="105"/>
      <c r="E22" s="105"/>
      <c r="F22" s="105"/>
    </row>
    <row r="23" spans="2:6" x14ac:dyDescent="0.3">
      <c r="B23" s="105"/>
      <c r="C23" s="105"/>
      <c r="E23" s="105"/>
      <c r="F23" s="105"/>
    </row>
    <row r="24" spans="2:6" x14ac:dyDescent="0.3">
      <c r="B24" s="105"/>
      <c r="C24" s="105"/>
      <c r="E24" s="105"/>
      <c r="F24" s="105"/>
    </row>
    <row r="25" spans="2:6" x14ac:dyDescent="0.3">
      <c r="B25" s="105"/>
      <c r="C25" s="105"/>
      <c r="E25" s="105"/>
      <c r="F25" s="105"/>
    </row>
  </sheetData>
  <hyperlinks>
    <hyperlink ref="I2" location="Contents!A1" display="back to contents" xr:uid="{00000000-0004-0000-0F00-000000000000}"/>
  </hyperlinks>
  <pageMargins left="0.7" right="0.7" top="0.75" bottom="0.75" header="0.3" footer="0.3"/>
  <pageSetup paperSize="9" scale="78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D16"/>
  <sheetViews>
    <sheetView showGridLines="0" zoomScaleNormal="100" workbookViewId="0"/>
  </sheetViews>
  <sheetFormatPr defaultColWidth="15.77734375" defaultRowHeight="15" x14ac:dyDescent="0.25"/>
  <cols>
    <col min="1" max="1" width="41.21875" style="15" customWidth="1"/>
    <col min="2" max="2" width="16.21875" style="15" customWidth="1"/>
    <col min="3" max="3" width="52.5546875" style="15" customWidth="1"/>
    <col min="4" max="4" width="29.5546875" style="15" customWidth="1"/>
    <col min="5" max="5" width="23.21875" style="15" customWidth="1"/>
    <col min="6" max="6" width="27.77734375" style="15" customWidth="1"/>
    <col min="7" max="7" width="17.21875" style="15" customWidth="1"/>
    <col min="8" max="22" width="13.21875" style="15" customWidth="1"/>
    <col min="23" max="16384" width="15.77734375" style="15"/>
  </cols>
  <sheetData>
    <row r="1" spans="1:4" x14ac:dyDescent="0.25">
      <c r="A1" s="15" t="s">
        <v>165</v>
      </c>
    </row>
    <row r="2" spans="1:4" ht="15.6" x14ac:dyDescent="0.3">
      <c r="A2" s="95" t="s">
        <v>190</v>
      </c>
      <c r="D2" s="47" t="s">
        <v>26</v>
      </c>
    </row>
    <row r="3" spans="1:4" x14ac:dyDescent="0.25">
      <c r="A3" s="91" t="s">
        <v>177</v>
      </c>
    </row>
    <row r="4" spans="1:4" ht="49.2" x14ac:dyDescent="0.4">
      <c r="A4" s="63" t="s">
        <v>79</v>
      </c>
      <c r="B4" s="64" t="s">
        <v>80</v>
      </c>
      <c r="C4" s="87"/>
    </row>
    <row r="5" spans="1:4" x14ac:dyDescent="0.25">
      <c r="A5" s="39" t="s">
        <v>60</v>
      </c>
      <c r="B5" s="38">
        <f>Table_1!U41/1000</f>
        <v>23.262360203562519</v>
      </c>
      <c r="C5" s="37"/>
    </row>
    <row r="6" spans="1:4" x14ac:dyDescent="0.25">
      <c r="A6" s="39">
        <v>2015</v>
      </c>
      <c r="B6" s="38">
        <f>Table_1!V41/1000</f>
        <v>23.79374133483168</v>
      </c>
      <c r="C6" s="40"/>
      <c r="D6" s="24"/>
    </row>
    <row r="7" spans="1:4" x14ac:dyDescent="0.25">
      <c r="A7" s="39">
        <v>2016</v>
      </c>
      <c r="B7" s="38">
        <f>Table_1!W41/1000</f>
        <v>23.953597495280434</v>
      </c>
      <c r="C7" s="40"/>
    </row>
    <row r="8" spans="1:4" x14ac:dyDescent="0.25">
      <c r="A8" s="39">
        <v>2017</v>
      </c>
      <c r="B8" s="38">
        <f>Table_1!X41/1000</f>
        <v>23.220682468650867</v>
      </c>
      <c r="C8" s="40"/>
    </row>
    <row r="9" spans="1:4" x14ac:dyDescent="0.25">
      <c r="A9" s="39">
        <v>2018</v>
      </c>
      <c r="B9" s="38">
        <f>Table_1!Y41/1000</f>
        <v>22.755044580807343</v>
      </c>
      <c r="C9" s="40"/>
    </row>
    <row r="10" spans="1:4" x14ac:dyDescent="0.25">
      <c r="A10" s="39">
        <v>2019</v>
      </c>
      <c r="B10" s="38">
        <f>Table_1!Z41/1000</f>
        <v>22.247861933585892</v>
      </c>
      <c r="C10" s="40"/>
    </row>
    <row r="11" spans="1:4" ht="15.6" x14ac:dyDescent="0.3">
      <c r="A11" s="39">
        <v>2020</v>
      </c>
      <c r="B11" s="38">
        <f>Table_1!AA41/1000</f>
        <v>21.39975981295396</v>
      </c>
      <c r="C11" s="88"/>
      <c r="D11" s="25"/>
    </row>
    <row r="12" spans="1:4" ht="15.6" x14ac:dyDescent="0.3">
      <c r="A12" s="65">
        <v>2021</v>
      </c>
      <c r="B12" s="106">
        <f>Table_1!AB41/1000</f>
        <v>22.46</v>
      </c>
      <c r="C12" s="88"/>
      <c r="D12" s="25"/>
    </row>
    <row r="13" spans="1:4" x14ac:dyDescent="0.25">
      <c r="A13" s="2" t="s">
        <v>127</v>
      </c>
      <c r="B13" s="17"/>
      <c r="C13" s="23"/>
      <c r="D13" s="20"/>
    </row>
    <row r="14" spans="1:4" x14ac:dyDescent="0.25">
      <c r="A14" s="2" t="s">
        <v>87</v>
      </c>
    </row>
    <row r="15" spans="1:4" x14ac:dyDescent="0.25">
      <c r="A15" s="44" t="s">
        <v>146</v>
      </c>
    </row>
    <row r="16" spans="1:4" x14ac:dyDescent="0.25">
      <c r="A16" s="32"/>
    </row>
  </sheetData>
  <hyperlinks>
    <hyperlink ref="D2" location="Contents!A1" display="back to contents" xr:uid="{00000000-0004-0000-0900-000000000000}"/>
    <hyperlink ref="A15" r:id="rId1" display="Source: Greenhouse Gas Inventories for England, Scotland, Wales and Northern Ireland: 1990 - 2020" xr:uid="{00000000-0004-0000-0900-000001000000}"/>
  </hyperlinks>
  <pageMargins left="0.78740157480314965" right="0.78740157480314965" top="0.78740157480314965" bottom="0.78740157480314965" header="0.39370078740157483" footer="0.39370078740157483"/>
  <pageSetup paperSize="9" scale="84" orientation="landscape"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AG35"/>
  <sheetViews>
    <sheetView zoomScaleNormal="100" workbookViewId="0"/>
  </sheetViews>
  <sheetFormatPr defaultColWidth="9.21875" defaultRowHeight="15" x14ac:dyDescent="0.25"/>
  <cols>
    <col min="1" max="1" width="30.21875" style="18" customWidth="1"/>
    <col min="2" max="22" width="10.77734375" style="18" customWidth="1"/>
    <col min="23" max="16384" width="9.21875" style="18"/>
  </cols>
  <sheetData>
    <row r="1" spans="1:16" x14ac:dyDescent="0.25">
      <c r="A1" s="18" t="s">
        <v>160</v>
      </c>
    </row>
    <row r="2" spans="1:16" ht="15.6" x14ac:dyDescent="0.3">
      <c r="A2" s="92" t="s">
        <v>135</v>
      </c>
      <c r="P2" s="48" t="s">
        <v>26</v>
      </c>
    </row>
    <row r="3" spans="1:16" x14ac:dyDescent="0.25">
      <c r="A3" s="93" t="s">
        <v>164</v>
      </c>
    </row>
    <row r="32" spans="1:1" s="19" customFormat="1" x14ac:dyDescent="0.25">
      <c r="A32" s="18" t="s">
        <v>62</v>
      </c>
    </row>
    <row r="33" spans="1:33" s="19" customFormat="1" ht="15.6" x14ac:dyDescent="0.3">
      <c r="A33" s="18"/>
      <c r="B33" s="60" t="s">
        <v>92</v>
      </c>
      <c r="C33" s="60" t="s">
        <v>117</v>
      </c>
      <c r="D33" s="60" t="s">
        <v>118</v>
      </c>
      <c r="E33" s="60" t="s">
        <v>119</v>
      </c>
      <c r="F33" s="60" t="s">
        <v>120</v>
      </c>
      <c r="G33" s="60" t="s">
        <v>93</v>
      </c>
      <c r="H33" s="60" t="s">
        <v>121</v>
      </c>
      <c r="I33" s="60" t="s">
        <v>122</v>
      </c>
      <c r="J33" s="60" t="s">
        <v>94</v>
      </c>
      <c r="K33" s="60" t="s">
        <v>95</v>
      </c>
      <c r="L33" s="60" t="s">
        <v>96</v>
      </c>
      <c r="M33" s="60" t="s">
        <v>97</v>
      </c>
      <c r="N33" s="60" t="s">
        <v>98</v>
      </c>
      <c r="O33" s="60" t="s">
        <v>99</v>
      </c>
      <c r="P33" s="60" t="s">
        <v>100</v>
      </c>
      <c r="Q33" s="60" t="s">
        <v>101</v>
      </c>
      <c r="R33" s="60" t="s">
        <v>102</v>
      </c>
      <c r="S33" s="60" t="s">
        <v>103</v>
      </c>
      <c r="T33" s="60" t="s">
        <v>104</v>
      </c>
      <c r="U33" s="60" t="s">
        <v>105</v>
      </c>
      <c r="V33" s="60" t="s">
        <v>106</v>
      </c>
      <c r="W33" s="60" t="s">
        <v>107</v>
      </c>
      <c r="X33" s="60" t="s">
        <v>108</v>
      </c>
      <c r="Y33" s="60" t="s">
        <v>109</v>
      </c>
      <c r="Z33" s="60" t="s">
        <v>110</v>
      </c>
      <c r="AA33" s="60" t="s">
        <v>111</v>
      </c>
      <c r="AB33" s="60" t="s">
        <v>112</v>
      </c>
      <c r="AC33" s="60" t="s">
        <v>113</v>
      </c>
      <c r="AD33" s="60" t="s">
        <v>114</v>
      </c>
      <c r="AE33" s="69" t="s">
        <v>90</v>
      </c>
      <c r="AF33" s="69" t="s">
        <v>91</v>
      </c>
      <c r="AG33" s="60" t="s">
        <v>147</v>
      </c>
    </row>
    <row r="34" spans="1:33" s="19" customFormat="1" ht="15.75" customHeight="1" x14ac:dyDescent="0.25">
      <c r="A34" s="43" t="s">
        <v>61</v>
      </c>
      <c r="B34" s="28">
        <f>(Table_1!C41-Table_1!$B$41)/Table_1!$B$41</f>
        <v>-5.2383235457319026E-4</v>
      </c>
      <c r="C34" s="28"/>
      <c r="D34" s="28"/>
      <c r="E34" s="28"/>
      <c r="F34" s="28"/>
      <c r="G34" s="28">
        <f>(Table_1!D41-Table_1!$B$41)/Table_1!$B$41</f>
        <v>-6.7008064096623979E-3</v>
      </c>
      <c r="H34" s="28"/>
      <c r="I34" s="28"/>
      <c r="J34" s="28">
        <f>(Table_1!E41-Table_1!$B$41)/Table_1!$B$41</f>
        <v>-4.137959957987148E-2</v>
      </c>
      <c r="K34" s="28">
        <f>(Table_1!F41-Table_1!$B$41)/Table_1!$B$41</f>
        <v>-2.5738589670101189E-2</v>
      </c>
      <c r="L34" s="28">
        <f>(Table_1!G41-Table_1!$B$41)/Table_1!$B$41</f>
        <v>-3.9551206370327018E-2</v>
      </c>
      <c r="M34" s="28">
        <f>(Table_1!H41-Table_1!$B$41)/Table_1!$B$41</f>
        <v>-2.4604586999507995E-2</v>
      </c>
      <c r="N34" s="28">
        <f>(Table_1!I41-Table_1!$B$41)/Table_1!$B$41</f>
        <v>-0.11260259308142828</v>
      </c>
      <c r="O34" s="28">
        <f>(Table_1!J41-Table_1!$B$41)/Table_1!$B$41</f>
        <v>-0.10221109483825305</v>
      </c>
      <c r="P34" s="28">
        <f>(Table_1!K41-Table_1!$B$41)/Table_1!$B$41</f>
        <v>-0.1059779237950476</v>
      </c>
      <c r="Q34" s="28">
        <f>(Table_1!L41-Table_1!$B$41)/Table_1!$B$41</f>
        <v>-6.0551863655048228E-2</v>
      </c>
      <c r="R34" s="28">
        <f>(Table_1!M41-Table_1!$B$41)/Table_1!$B$41</f>
        <v>-5.4770557289792257E-2</v>
      </c>
      <c r="S34" s="28">
        <f>(Table_1!N41-Table_1!$B$41)/Table_1!$B$41</f>
        <v>-9.666496011287995E-2</v>
      </c>
      <c r="T34" s="28">
        <f>(Table_1!O41-Table_1!$B$41)/Table_1!$B$41</f>
        <v>-0.11239144333617182</v>
      </c>
      <c r="U34" s="28">
        <f>(Table_1!P41-Table_1!$B$41)/Table_1!$B$41</f>
        <v>-0.17287150302167248</v>
      </c>
      <c r="V34" s="28">
        <f>(Table_1!Q41-Table_1!$B$41)/Table_1!$B$41</f>
        <v>-0.15174182069284631</v>
      </c>
      <c r="W34" s="28">
        <f>(Table_1!R41-Table_1!$B$41)/Table_1!$B$41</f>
        <v>-0.19399579798420163</v>
      </c>
      <c r="X34" s="28">
        <f>(Table_1!S41-Table_1!$B$41)/Table_1!$B$41</f>
        <v>-0.18694967040474542</v>
      </c>
      <c r="Y34" s="28">
        <f>(Table_1!T41-Table_1!$B$41)/Table_1!$B$41</f>
        <v>-0.18378107678364494</v>
      </c>
      <c r="Z34" s="28">
        <f>(Table_1!U41-Table_1!$B$41)/Table_1!$B$41</f>
        <v>-0.20436690525195472</v>
      </c>
      <c r="AA34" s="28">
        <f>(Table_1!V41-Table_1!$B$41)/Table_1!$B$41</f>
        <v>-0.18619229140096411</v>
      </c>
      <c r="AB34" s="28">
        <f>(Table_1!W41-Table_1!$B$41)/Table_1!$B$41</f>
        <v>-0.18072479581842624</v>
      </c>
      <c r="AC34" s="28">
        <f>(Table_1!X41-Table_1!$B$41)/Table_1!$B$41</f>
        <v>-0.20579239195750271</v>
      </c>
      <c r="AD34" s="28">
        <f>(Table_1!Y41-Table_1!$B$41)/Table_1!$B$41</f>
        <v>-0.22171841625146707</v>
      </c>
      <c r="AE34" s="28">
        <f>(Table_1!Z41-Table_1!$B$41)/Table_1!$B$41</f>
        <v>-0.23906537914259748</v>
      </c>
      <c r="AF34" s="28">
        <f>(Table_1!AA41-Table_1!$B$41)/Table_1!$B$41</f>
        <v>-0.26807267285638958</v>
      </c>
      <c r="AG34" s="28">
        <f>(Table_1!AB41-Table_1!$B$41)/Table_1!$B$41</f>
        <v>-0.23180970668211026</v>
      </c>
    </row>
    <row r="35" spans="1:33" ht="18.600000000000001" x14ac:dyDescent="0.4">
      <c r="A35" s="18" t="s">
        <v>136</v>
      </c>
    </row>
  </sheetData>
  <phoneticPr fontId="28" type="noConversion"/>
  <hyperlinks>
    <hyperlink ref="P2" location="Contents!A1" display="back to contents" xr:uid="{00000000-0004-0000-0A00-000000000000}"/>
  </hyperlinks>
  <pageMargins left="0.25" right="0.25" top="0.75" bottom="0.75" header="0.3" footer="0.3"/>
  <pageSetup paperSize="9" scale="53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V28"/>
  <sheetViews>
    <sheetView showGridLines="0" zoomScaleNormal="100" workbookViewId="0"/>
  </sheetViews>
  <sheetFormatPr defaultColWidth="9.21875" defaultRowHeight="15" x14ac:dyDescent="0.25"/>
  <cols>
    <col min="1" max="1" width="22.77734375" style="2" bestFit="1" customWidth="1"/>
    <col min="2" max="22" width="14.21875" style="2" customWidth="1"/>
    <col min="23" max="16384" width="9.21875" style="2"/>
  </cols>
  <sheetData>
    <row r="1" spans="1:22" x14ac:dyDescent="0.25">
      <c r="A1" s="2" t="s">
        <v>165</v>
      </c>
    </row>
    <row r="2" spans="1:22" ht="15.6" x14ac:dyDescent="0.3">
      <c r="A2" s="89" t="s">
        <v>194</v>
      </c>
      <c r="J2" s="12"/>
      <c r="K2" s="47" t="s">
        <v>26</v>
      </c>
    </row>
    <row r="3" spans="1:22" ht="18.600000000000001" x14ac:dyDescent="0.4">
      <c r="A3" s="91" t="s">
        <v>166</v>
      </c>
      <c r="I3" s="26" t="s">
        <v>124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ht="18" x14ac:dyDescent="0.4">
      <c r="A4" s="56" t="s">
        <v>38</v>
      </c>
      <c r="B4" s="57" t="s">
        <v>42</v>
      </c>
      <c r="C4" s="57" t="s">
        <v>43</v>
      </c>
      <c r="D4" s="57" t="s">
        <v>44</v>
      </c>
      <c r="E4" s="57" t="s">
        <v>27</v>
      </c>
      <c r="F4" s="57" t="s">
        <v>28</v>
      </c>
      <c r="G4" s="57" t="s">
        <v>45</v>
      </c>
      <c r="H4" s="57" t="s">
        <v>46</v>
      </c>
      <c r="I4" s="57" t="s">
        <v>40</v>
      </c>
    </row>
    <row r="5" spans="1:22" x14ac:dyDescent="0.25">
      <c r="A5" s="2" t="s">
        <v>29</v>
      </c>
      <c r="B5" s="22">
        <v>6492.5473164673349</v>
      </c>
      <c r="C5" s="22">
        <v>27862.097954311626</v>
      </c>
      <c r="D5" s="22">
        <v>13551.562272090379</v>
      </c>
      <c r="E5" s="22"/>
      <c r="F5" s="22"/>
      <c r="G5" s="22"/>
      <c r="H5" s="22"/>
      <c r="I5" s="22">
        <f>SUM(Table_4[[#This Row],[CO2]:[NF3]])</f>
        <v>47906.207542869335</v>
      </c>
      <c r="J5" s="8"/>
    </row>
    <row r="6" spans="1:22" x14ac:dyDescent="0.25">
      <c r="A6" s="2" t="s">
        <v>30</v>
      </c>
      <c r="B6" s="22">
        <v>64554.363119166752</v>
      </c>
      <c r="C6" s="22">
        <v>167.02686606393914</v>
      </c>
      <c r="D6" s="22">
        <v>784.52435625865121</v>
      </c>
      <c r="E6" s="22">
        <v>9359.8169112309988</v>
      </c>
      <c r="F6" s="22">
        <v>67.70340419562369</v>
      </c>
      <c r="G6" s="22">
        <v>383.39619353265499</v>
      </c>
      <c r="H6" s="22">
        <v>0.33757363826214726</v>
      </c>
      <c r="I6" s="22">
        <f>SUM(Table_4[[#This Row],[CO2]:[NF3]])</f>
        <v>75317.168424086878</v>
      </c>
      <c r="J6" s="8"/>
    </row>
    <row r="7" spans="1:22" x14ac:dyDescent="0.25">
      <c r="A7" s="2" t="s">
        <v>31</v>
      </c>
      <c r="B7" s="22">
        <v>80769.103158431331</v>
      </c>
      <c r="C7" s="22">
        <v>5488.3735828035688</v>
      </c>
      <c r="D7" s="22">
        <v>625.71147138716003</v>
      </c>
      <c r="E7" s="22"/>
      <c r="F7" s="22"/>
      <c r="G7" s="22"/>
      <c r="H7" s="22"/>
      <c r="I7" s="22">
        <f>SUM(Table_4[[#This Row],[CO2]:[NF3]])</f>
        <v>86883.188212622059</v>
      </c>
      <c r="J7" s="8"/>
    </row>
    <row r="8" spans="1:22" x14ac:dyDescent="0.25">
      <c r="A8" s="2" t="s">
        <v>32</v>
      </c>
      <c r="B8" s="22">
        <v>9928.6604584619927</v>
      </c>
      <c r="C8" s="22">
        <v>56.476455372942546</v>
      </c>
      <c r="D8" s="22">
        <v>148.86119437211937</v>
      </c>
      <c r="E8" s="22">
        <v>2.2599200000000002</v>
      </c>
      <c r="F8" s="22">
        <v>125.17417756931093</v>
      </c>
      <c r="G8" s="22">
        <v>38.421324999999996</v>
      </c>
      <c r="H8" s="22"/>
      <c r="I8" s="22">
        <f>SUM(Table_4[[#This Row],[CO2]:[NF3]])</f>
        <v>10299.853530776365</v>
      </c>
      <c r="J8" s="8"/>
    </row>
    <row r="9" spans="1:22" x14ac:dyDescent="0.25">
      <c r="A9" s="2" t="s">
        <v>33</v>
      </c>
      <c r="B9" s="22">
        <v>-5892.8148557703507</v>
      </c>
      <c r="C9" s="22">
        <v>5692.0332093799971</v>
      </c>
      <c r="D9" s="22">
        <v>1283.9272702549995</v>
      </c>
      <c r="E9" s="22"/>
      <c r="F9" s="22"/>
      <c r="G9" s="22"/>
      <c r="H9" s="22"/>
      <c r="I9" s="22">
        <f>SUM(Table_4[[#This Row],[CO2]:[NF3]])</f>
        <v>1083.1456238646458</v>
      </c>
      <c r="J9" s="8"/>
    </row>
    <row r="10" spans="1:22" x14ac:dyDescent="0.25">
      <c r="A10" s="2" t="s">
        <v>34</v>
      </c>
      <c r="B10" s="22">
        <v>7492.315188459067</v>
      </c>
      <c r="C10" s="22">
        <v>18.891587926994589</v>
      </c>
      <c r="D10" s="22">
        <v>4.1769619928737338</v>
      </c>
      <c r="E10" s="22"/>
      <c r="F10" s="22"/>
      <c r="G10" s="22"/>
      <c r="H10" s="22"/>
      <c r="I10" s="22">
        <f>SUM(Table_4[[#This Row],[CO2]:[NF3]])</f>
        <v>7515.383738378935</v>
      </c>
      <c r="J10" s="8"/>
    </row>
    <row r="11" spans="1:22" x14ac:dyDescent="0.25">
      <c r="A11" s="2" t="s">
        <v>35</v>
      </c>
      <c r="B11" s="22">
        <v>67539.06977152903</v>
      </c>
      <c r="C11" s="22">
        <v>762.19666025123274</v>
      </c>
      <c r="D11" s="22">
        <v>153.42378605384374</v>
      </c>
      <c r="E11" s="22">
        <v>935.26015728000039</v>
      </c>
      <c r="F11" s="22"/>
      <c r="G11" s="22"/>
      <c r="H11" s="22"/>
      <c r="I11" s="22">
        <f>SUM(Table_4[[#This Row],[CO2]:[NF3]])</f>
        <v>69389.950375114102</v>
      </c>
      <c r="J11" s="8"/>
    </row>
    <row r="12" spans="1:22" x14ac:dyDescent="0.25">
      <c r="A12" s="2" t="s">
        <v>36</v>
      </c>
      <c r="B12" s="22">
        <v>108393.83630992446</v>
      </c>
      <c r="C12" s="22">
        <v>96.29938712307866</v>
      </c>
      <c r="D12" s="22">
        <v>962.8188789906601</v>
      </c>
      <c r="E12" s="22"/>
      <c r="F12" s="22"/>
      <c r="G12" s="22"/>
      <c r="H12" s="22"/>
      <c r="I12" s="22">
        <f>SUM(Table_4[[#This Row],[CO2]:[NF3]])</f>
        <v>109452.95457603819</v>
      </c>
      <c r="J12" s="8"/>
    </row>
    <row r="13" spans="1:22" x14ac:dyDescent="0.25">
      <c r="A13" s="2" t="s">
        <v>37</v>
      </c>
      <c r="B13" s="22">
        <v>262.95195207697117</v>
      </c>
      <c r="C13" s="22">
        <v>16855.776770749253</v>
      </c>
      <c r="D13" s="22">
        <v>1543.4156914764458</v>
      </c>
      <c r="E13" s="22"/>
      <c r="F13" s="22"/>
      <c r="G13" s="22"/>
      <c r="H13" s="22"/>
      <c r="I13" s="22">
        <f>SUM(Table_4[[#This Row],[CO2]:[NF3]])</f>
        <v>18662.144414302671</v>
      </c>
      <c r="J13" s="8"/>
      <c r="K13" s="14"/>
      <c r="L13" s="14"/>
      <c r="M13" s="14"/>
      <c r="N13" s="14"/>
      <c r="O13" s="14"/>
      <c r="P13" s="14"/>
      <c r="Q13" s="14"/>
      <c r="R13" s="14"/>
    </row>
    <row r="14" spans="1:22" ht="15.6" x14ac:dyDescent="0.3">
      <c r="A14" s="100" t="s">
        <v>39</v>
      </c>
      <c r="B14" s="102">
        <v>339540.03241874662</v>
      </c>
      <c r="C14" s="102">
        <v>56999.172473982624</v>
      </c>
      <c r="D14" s="102">
        <v>19058.421882877134</v>
      </c>
      <c r="E14" s="102">
        <v>10297.336988511001</v>
      </c>
      <c r="F14" s="102">
        <v>192.87758176493463</v>
      </c>
      <c r="G14" s="102">
        <v>421.81751853265496</v>
      </c>
      <c r="H14" s="102">
        <v>0.33757363826214726</v>
      </c>
      <c r="I14" s="102">
        <f t="shared" ref="I14" si="0">SUM(I5:I13)</f>
        <v>426509.99643805315</v>
      </c>
      <c r="J14" s="8"/>
      <c r="K14" s="13"/>
      <c r="L14" s="13"/>
      <c r="M14" s="13"/>
      <c r="N14" s="13"/>
      <c r="O14" s="13"/>
      <c r="P14" s="13"/>
      <c r="Q14" s="13"/>
      <c r="R14" s="13"/>
      <c r="S14" s="9"/>
      <c r="T14" s="9"/>
    </row>
    <row r="15" spans="1:22" ht="17.399999999999999" customHeight="1" x14ac:dyDescent="0.3">
      <c r="A15" s="103" t="s">
        <v>41</v>
      </c>
      <c r="B15" s="113">
        <f>B14/$I$14</f>
        <v>0.79608927165687626</v>
      </c>
      <c r="C15" s="113">
        <f t="shared" ref="C15:I15" si="1">C14/$I$14</f>
        <v>0.13364088286324904</v>
      </c>
      <c r="D15" s="113">
        <f>D14/$I$14</f>
        <v>4.468458428182516E-2</v>
      </c>
      <c r="E15" s="113">
        <f t="shared" si="1"/>
        <v>2.4143248867571614E-2</v>
      </c>
      <c r="F15" s="113">
        <f t="shared" si="1"/>
        <v>4.5222288662804746E-4</v>
      </c>
      <c r="G15" s="113">
        <f t="shared" si="1"/>
        <v>9.8899796500765075E-4</v>
      </c>
      <c r="H15" s="113">
        <f t="shared" si="1"/>
        <v>7.9147884242187246E-7</v>
      </c>
      <c r="I15" s="114">
        <f t="shared" si="1"/>
        <v>1</v>
      </c>
      <c r="J15" s="8"/>
    </row>
    <row r="16" spans="1:22" x14ac:dyDescent="0.25">
      <c r="A16" s="44" t="s">
        <v>146</v>
      </c>
    </row>
    <row r="17" spans="1:9" ht="18.600000000000001" x14ac:dyDescent="0.4">
      <c r="A17" s="18" t="s">
        <v>81</v>
      </c>
      <c r="B17"/>
      <c r="C17"/>
      <c r="D17"/>
      <c r="E17"/>
      <c r="F17"/>
      <c r="G17"/>
      <c r="H17"/>
      <c r="I17"/>
    </row>
    <row r="18" spans="1:9" ht="18.600000000000001" x14ac:dyDescent="0.4">
      <c r="A18" s="18" t="s">
        <v>82</v>
      </c>
      <c r="B18"/>
      <c r="C18"/>
      <c r="D18"/>
      <c r="E18"/>
      <c r="F18"/>
      <c r="G18"/>
      <c r="H18"/>
      <c r="I18"/>
    </row>
    <row r="19" spans="1:9" ht="15.6" x14ac:dyDescent="0.3">
      <c r="B19"/>
      <c r="C19"/>
      <c r="D19"/>
      <c r="E19"/>
      <c r="F19"/>
      <c r="G19"/>
      <c r="H19"/>
      <c r="I19"/>
    </row>
    <row r="20" spans="1:9" ht="15.6" x14ac:dyDescent="0.3">
      <c r="B20"/>
      <c r="C20"/>
      <c r="D20"/>
      <c r="E20"/>
      <c r="F20"/>
      <c r="G20"/>
      <c r="H20"/>
      <c r="I20"/>
    </row>
    <row r="21" spans="1:9" ht="15.6" x14ac:dyDescent="0.3">
      <c r="B21"/>
      <c r="C21"/>
      <c r="D21"/>
      <c r="E21" s="108"/>
      <c r="F21"/>
      <c r="G21"/>
      <c r="H21"/>
      <c r="I21"/>
    </row>
    <row r="22" spans="1:9" ht="15.6" x14ac:dyDescent="0.3">
      <c r="B22"/>
      <c r="C22"/>
      <c r="D22"/>
      <c r="E22"/>
      <c r="F22"/>
      <c r="G22"/>
      <c r="H22"/>
      <c r="I22"/>
    </row>
    <row r="23" spans="1:9" ht="15.6" x14ac:dyDescent="0.3">
      <c r="B23"/>
      <c r="C23"/>
      <c r="D23"/>
      <c r="E23"/>
      <c r="F23"/>
      <c r="G23"/>
      <c r="H23"/>
      <c r="I23"/>
    </row>
    <row r="24" spans="1:9" ht="15.6" x14ac:dyDescent="0.3">
      <c r="B24"/>
      <c r="C24"/>
      <c r="D24"/>
      <c r="E24"/>
      <c r="F24"/>
      <c r="G24"/>
      <c r="H24"/>
      <c r="I24"/>
    </row>
    <row r="25" spans="1:9" ht="15.6" x14ac:dyDescent="0.3">
      <c r="B25"/>
      <c r="C25"/>
      <c r="D25"/>
      <c r="E25"/>
      <c r="F25"/>
      <c r="G25"/>
      <c r="H25"/>
      <c r="I25"/>
    </row>
    <row r="26" spans="1:9" ht="15.6" x14ac:dyDescent="0.3">
      <c r="B26"/>
      <c r="C26"/>
      <c r="D26"/>
      <c r="E26"/>
      <c r="F26"/>
      <c r="G26"/>
      <c r="H26"/>
      <c r="I26"/>
    </row>
    <row r="27" spans="1:9" ht="15.6" x14ac:dyDescent="0.3">
      <c r="B27"/>
      <c r="C27"/>
      <c r="D27"/>
      <c r="E27"/>
      <c r="F27"/>
      <c r="G27"/>
      <c r="H27"/>
      <c r="I27"/>
    </row>
    <row r="28" spans="1:9" ht="15.6" x14ac:dyDescent="0.3">
      <c r="B28"/>
      <c r="C28"/>
      <c r="D28"/>
      <c r="E28"/>
      <c r="F28"/>
      <c r="G28"/>
      <c r="H28"/>
      <c r="I28"/>
    </row>
  </sheetData>
  <hyperlinks>
    <hyperlink ref="K2" location="Contents!A1" display="back to contents" xr:uid="{00000000-0004-0000-0B00-000000000000}"/>
    <hyperlink ref="A16" r:id="rId1" display="Source: Greenhouse Gas Inventories for England, Scotland, Wales and Northern Ireland: 1990 - 2020" xr:uid="{00000000-0004-0000-0B00-000001000000}"/>
  </hyperlinks>
  <pageMargins left="0.78740157480314965" right="0.78740157480314965" top="0.78740157480314965" bottom="0.78740157480314965" header="0.39370078740157483" footer="0.39370078740157483"/>
  <pageSetup paperSize="9" scale="73" orientation="landscape"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AB44"/>
  <sheetViews>
    <sheetView showGridLines="0" zoomScaleNormal="100" workbookViewId="0"/>
  </sheetViews>
  <sheetFormatPr defaultColWidth="9.21875" defaultRowHeight="15" x14ac:dyDescent="0.25"/>
  <cols>
    <col min="1" max="1" width="22.77734375" style="2" bestFit="1" customWidth="1"/>
    <col min="2" max="25" width="14.21875" style="2" customWidth="1"/>
    <col min="26" max="26" width="12.5546875" style="2" bestFit="1" customWidth="1"/>
    <col min="27" max="28" width="14.21875" style="2" customWidth="1"/>
    <col min="29" max="16384" width="9.21875" style="2"/>
  </cols>
  <sheetData>
    <row r="1" spans="1:28" x14ac:dyDescent="0.25">
      <c r="A1" s="2" t="s">
        <v>168</v>
      </c>
    </row>
    <row r="2" spans="1:28" ht="15.6" x14ac:dyDescent="0.3">
      <c r="A2" s="96" t="s">
        <v>196</v>
      </c>
      <c r="I2" s="47" t="s">
        <v>26</v>
      </c>
    </row>
    <row r="3" spans="1:28" x14ac:dyDescent="0.25">
      <c r="A3" s="91" t="s">
        <v>167</v>
      </c>
      <c r="G3" s="2" t="s">
        <v>169</v>
      </c>
    </row>
    <row r="4" spans="1:28" ht="46.8" x14ac:dyDescent="0.3">
      <c r="A4" s="50" t="s">
        <v>38</v>
      </c>
      <c r="B4" s="51" t="s">
        <v>89</v>
      </c>
      <c r="C4" s="51" t="s">
        <v>91</v>
      </c>
      <c r="D4" s="51" t="s">
        <v>147</v>
      </c>
      <c r="E4" s="51" t="s">
        <v>154</v>
      </c>
      <c r="F4" s="51" t="s">
        <v>155</v>
      </c>
      <c r="G4" s="51" t="s">
        <v>156</v>
      </c>
      <c r="I4"/>
      <c r="J4"/>
      <c r="K4"/>
      <c r="L4"/>
    </row>
    <row r="5" spans="1:28" ht="15.6" x14ac:dyDescent="0.3">
      <c r="A5" s="7" t="s">
        <v>29</v>
      </c>
      <c r="B5" s="10">
        <f>B18/1000</f>
        <v>54.407903089833781</v>
      </c>
      <c r="C5" s="10">
        <f t="shared" ref="C5:C14" si="0">AA18/1000</f>
        <v>46.57412149751206</v>
      </c>
      <c r="D5" s="10">
        <f t="shared" ref="D5:D14" si="1">AB18/1000</f>
        <v>47.906207542869332</v>
      </c>
      <c r="E5" s="109">
        <f>(D5/$D$14%)</f>
        <v>11.23214178869247</v>
      </c>
      <c r="F5" s="33">
        <f>(D5-B5)/B5%</f>
        <v>-11.949910174316759</v>
      </c>
      <c r="G5" s="33">
        <f>(D5-C5)/C5%</f>
        <v>2.8601420757414191</v>
      </c>
      <c r="I5"/>
      <c r="J5"/>
      <c r="K5"/>
      <c r="L5"/>
    </row>
    <row r="6" spans="1:28" ht="15.6" x14ac:dyDescent="0.3">
      <c r="A6" s="7" t="s">
        <v>30</v>
      </c>
      <c r="B6" s="10">
        <f t="shared" ref="B6:B14" si="2">B19/1000</f>
        <v>112.42437496932403</v>
      </c>
      <c r="C6" s="10">
        <f t="shared" si="0"/>
        <v>73.924208541352982</v>
      </c>
      <c r="D6" s="10">
        <f t="shared" si="1"/>
        <v>75.317168424086873</v>
      </c>
      <c r="E6" s="109">
        <f t="shared" ref="E6:E13" si="3">(D6/$D$14%)</f>
        <v>17.65894564092029</v>
      </c>
      <c r="F6" s="33">
        <f t="shared" ref="F6:F13" si="4">(D6-B6)/B6%</f>
        <v>-33.006371220976042</v>
      </c>
      <c r="G6" s="33">
        <f t="shared" ref="G6:G13" si="5">(D6-C6)/C6%</f>
        <v>1.8843081450843981</v>
      </c>
      <c r="I6"/>
      <c r="J6"/>
      <c r="K6"/>
      <c r="L6"/>
    </row>
    <row r="7" spans="1:28" ht="15.6" x14ac:dyDescent="0.3">
      <c r="A7" s="7" t="s">
        <v>48</v>
      </c>
      <c r="B7" s="10">
        <f t="shared" si="2"/>
        <v>283.51477807660848</v>
      </c>
      <c r="C7" s="10">
        <f t="shared" si="0"/>
        <v>84.473053566046929</v>
      </c>
      <c r="D7" s="10">
        <f t="shared" si="1"/>
        <v>86.883188212622059</v>
      </c>
      <c r="E7" s="109">
        <f t="shared" si="3"/>
        <v>20.370727283819029</v>
      </c>
      <c r="F7" s="33">
        <f t="shared" si="4"/>
        <v>-69.354970205769888</v>
      </c>
      <c r="G7" s="33">
        <f t="shared" si="5"/>
        <v>2.853140196584369</v>
      </c>
      <c r="I7"/>
      <c r="J7"/>
      <c r="K7"/>
      <c r="L7"/>
    </row>
    <row r="8" spans="1:28" ht="15.6" x14ac:dyDescent="0.3">
      <c r="A8" s="7" t="s">
        <v>49</v>
      </c>
      <c r="B8" s="10">
        <f t="shared" si="2"/>
        <v>57.173875852994307</v>
      </c>
      <c r="C8" s="10">
        <f t="shared" si="0"/>
        <v>9.4787137935192227</v>
      </c>
      <c r="D8" s="10">
        <f t="shared" si="1"/>
        <v>10.299853530776366</v>
      </c>
      <c r="E8" s="109">
        <f t="shared" si="3"/>
        <v>2.4149149180076321</v>
      </c>
      <c r="F8" s="33">
        <f t="shared" si="4"/>
        <v>-81.985035338063511</v>
      </c>
      <c r="G8" s="33">
        <f t="shared" si="5"/>
        <v>8.6629869320305026</v>
      </c>
      <c r="I8"/>
      <c r="J8"/>
      <c r="K8"/>
      <c r="L8"/>
    </row>
    <row r="9" spans="1:28" ht="15.6" x14ac:dyDescent="0.3">
      <c r="A9" s="7" t="s">
        <v>50</v>
      </c>
      <c r="B9" s="10">
        <f t="shared" si="2"/>
        <v>11.08348064876116</v>
      </c>
      <c r="C9" s="10">
        <f t="shared" si="0"/>
        <v>1.1774139396976553</v>
      </c>
      <c r="D9" s="10">
        <f t="shared" si="1"/>
        <v>1.0831456238646442</v>
      </c>
      <c r="E9" s="110">
        <f t="shared" si="3"/>
        <v>0.25395550700110303</v>
      </c>
      <c r="F9" s="71">
        <f t="shared" si="4"/>
        <v>-90.22738742286964</v>
      </c>
      <c r="G9" s="71">
        <f>(D9-C9)/C9%</f>
        <v>-8.0063869345064802</v>
      </c>
      <c r="I9"/>
      <c r="J9"/>
      <c r="K9"/>
      <c r="L9"/>
    </row>
    <row r="10" spans="1:28" ht="15.6" x14ac:dyDescent="0.3">
      <c r="A10" s="7" t="s">
        <v>34</v>
      </c>
      <c r="B10" s="10">
        <f t="shared" si="2"/>
        <v>16.033639587158461</v>
      </c>
      <c r="C10" s="10">
        <f t="shared" si="0"/>
        <v>7.1515618533771628</v>
      </c>
      <c r="D10" s="10">
        <f t="shared" si="1"/>
        <v>7.5153837383789348</v>
      </c>
      <c r="E10" s="109">
        <f t="shared" si="3"/>
        <v>1.7620650866668441</v>
      </c>
      <c r="F10" s="33">
        <f t="shared" si="4"/>
        <v>-53.127400067055909</v>
      </c>
      <c r="G10" s="33">
        <f t="shared" si="5"/>
        <v>5.0873066955292492</v>
      </c>
      <c r="I10"/>
      <c r="J10"/>
      <c r="K10"/>
      <c r="L10"/>
    </row>
    <row r="11" spans="1:28" ht="15.6" x14ac:dyDescent="0.3">
      <c r="A11" s="7" t="s">
        <v>35</v>
      </c>
      <c r="B11" s="10">
        <f t="shared" si="2"/>
        <v>80.735496123464557</v>
      </c>
      <c r="C11" s="10">
        <f t="shared" si="0"/>
        <v>65.200795377600485</v>
      </c>
      <c r="D11" s="10">
        <f t="shared" si="1"/>
        <v>69.389950375114097</v>
      </c>
      <c r="E11" s="109">
        <f t="shared" si="3"/>
        <v>16.269243617879045</v>
      </c>
      <c r="F11" s="33">
        <f t="shared" si="4"/>
        <v>-14.052735529116354</v>
      </c>
      <c r="G11" s="33">
        <f t="shared" si="5"/>
        <v>6.4250059730909079</v>
      </c>
      <c r="I11"/>
      <c r="J11"/>
      <c r="K11"/>
      <c r="L11"/>
    </row>
    <row r="12" spans="1:28" ht="15.6" x14ac:dyDescent="0.3">
      <c r="A12" s="7" t="s">
        <v>36</v>
      </c>
      <c r="B12" s="10">
        <f t="shared" si="2"/>
        <v>128.59437716916739</v>
      </c>
      <c r="C12" s="10">
        <f t="shared" si="0"/>
        <v>99.267517810026803</v>
      </c>
      <c r="D12" s="10">
        <f>AB25/1000</f>
        <v>109.4529545760382</v>
      </c>
      <c r="E12" s="109">
        <f t="shared" si="3"/>
        <v>25.662459377299797</v>
      </c>
      <c r="F12" s="33">
        <f t="shared" si="4"/>
        <v>-14.885116297074505</v>
      </c>
      <c r="G12" s="33">
        <f t="shared" si="5"/>
        <v>10.260593788094681</v>
      </c>
      <c r="I12"/>
      <c r="J12"/>
      <c r="K12"/>
      <c r="L12"/>
    </row>
    <row r="13" spans="1:28" ht="15.6" x14ac:dyDescent="0.3">
      <c r="A13" s="7" t="s">
        <v>51</v>
      </c>
      <c r="B13" s="10">
        <f t="shared" si="2"/>
        <v>72.072257887376296</v>
      </c>
      <c r="C13" s="10">
        <f t="shared" si="0"/>
        <v>19.044787033866463</v>
      </c>
      <c r="D13" s="10">
        <f t="shared" si="1"/>
        <v>18.66214441430267</v>
      </c>
      <c r="E13" s="109">
        <f t="shared" si="3"/>
        <v>4.3755467797137984</v>
      </c>
      <c r="F13" s="33">
        <f t="shared" si="4"/>
        <v>-74.106341383858023</v>
      </c>
      <c r="G13" s="33">
        <f t="shared" si="5"/>
        <v>-2.0091724779245745</v>
      </c>
      <c r="I13"/>
      <c r="J13"/>
      <c r="K13"/>
      <c r="L13"/>
    </row>
    <row r="14" spans="1:28" ht="15.6" x14ac:dyDescent="0.3">
      <c r="A14" s="53" t="s">
        <v>39</v>
      </c>
      <c r="B14" s="54">
        <f t="shared" si="2"/>
        <v>816.04018340468849</v>
      </c>
      <c r="C14" s="54">
        <f t="shared" si="0"/>
        <v>406.29217341299977</v>
      </c>
      <c r="D14" s="54">
        <f t="shared" si="1"/>
        <v>426.50999643805312</v>
      </c>
      <c r="E14" s="132">
        <f>SUM(E5:E13)</f>
        <v>100.00000000000001</v>
      </c>
      <c r="F14" s="55">
        <f>(D14-B14)/B14%</f>
        <v>-47.734191880286438</v>
      </c>
      <c r="G14" s="55">
        <f>(D14-C14)/C14%</f>
        <v>4.9761783140483349</v>
      </c>
      <c r="H14" s="13"/>
      <c r="I14"/>
      <c r="J14"/>
      <c r="K14"/>
      <c r="L14"/>
    </row>
    <row r="15" spans="1:28" x14ac:dyDescent="0.25">
      <c r="A15" s="2" t="s">
        <v>53</v>
      </c>
    </row>
    <row r="16" spans="1:28" x14ac:dyDescent="0.25">
      <c r="AB16" s="2" t="s">
        <v>170</v>
      </c>
    </row>
    <row r="17" spans="1:28" ht="15.6" x14ac:dyDescent="0.3">
      <c r="A17" s="56" t="s">
        <v>38</v>
      </c>
      <c r="B17" s="57" t="s">
        <v>47</v>
      </c>
      <c r="C17" s="57" t="s">
        <v>92</v>
      </c>
      <c r="D17" s="57" t="s">
        <v>93</v>
      </c>
      <c r="E17" s="57" t="s">
        <v>94</v>
      </c>
      <c r="F17" s="57" t="s">
        <v>95</v>
      </c>
      <c r="G17" s="57" t="s">
        <v>96</v>
      </c>
      <c r="H17" s="57" t="s">
        <v>97</v>
      </c>
      <c r="I17" s="57" t="s">
        <v>98</v>
      </c>
      <c r="J17" s="57" t="s">
        <v>99</v>
      </c>
      <c r="K17" s="57" t="s">
        <v>100</v>
      </c>
      <c r="L17" s="57" t="s">
        <v>101</v>
      </c>
      <c r="M17" s="57" t="s">
        <v>102</v>
      </c>
      <c r="N17" s="57" t="s">
        <v>103</v>
      </c>
      <c r="O17" s="57" t="s">
        <v>104</v>
      </c>
      <c r="P17" s="57" t="s">
        <v>105</v>
      </c>
      <c r="Q17" s="57" t="s">
        <v>106</v>
      </c>
      <c r="R17" s="57" t="s">
        <v>107</v>
      </c>
      <c r="S17" s="57" t="s">
        <v>108</v>
      </c>
      <c r="T17" s="57" t="s">
        <v>109</v>
      </c>
      <c r="U17" s="57" t="s">
        <v>110</v>
      </c>
      <c r="V17" s="57" t="s">
        <v>111</v>
      </c>
      <c r="W17" s="57" t="s">
        <v>112</v>
      </c>
      <c r="X17" s="57" t="s">
        <v>113</v>
      </c>
      <c r="Y17" s="57" t="s">
        <v>114</v>
      </c>
      <c r="Z17" s="57" t="s">
        <v>90</v>
      </c>
      <c r="AA17" s="57" t="s">
        <v>91</v>
      </c>
      <c r="AB17" s="57" t="s">
        <v>147</v>
      </c>
    </row>
    <row r="18" spans="1:28" x14ac:dyDescent="0.25">
      <c r="A18" s="2" t="s">
        <v>29</v>
      </c>
      <c r="B18" s="8">
        <v>54407.903089833781</v>
      </c>
      <c r="C18" s="8">
        <v>54407.903089833766</v>
      </c>
      <c r="D18" s="8">
        <v>53641.923395142294</v>
      </c>
      <c r="E18" s="8">
        <v>54130.96271996951</v>
      </c>
      <c r="F18" s="8">
        <v>54260.540654077755</v>
      </c>
      <c r="G18" s="8">
        <v>52282.3878011298</v>
      </c>
      <c r="H18" s="8">
        <v>49960.402403384905</v>
      </c>
      <c r="I18" s="8">
        <v>49780.493065049443</v>
      </c>
      <c r="J18" s="8">
        <v>50219.996517560947</v>
      </c>
      <c r="K18" s="8">
        <v>50917.314020370031</v>
      </c>
      <c r="L18" s="8">
        <v>51013.802882135322</v>
      </c>
      <c r="M18" s="8">
        <v>49948.7312017109</v>
      </c>
      <c r="N18" s="8">
        <v>49609.757379158145</v>
      </c>
      <c r="O18" s="8">
        <v>49219.662965695374</v>
      </c>
      <c r="P18" s="8">
        <v>48513.761208796946</v>
      </c>
      <c r="Q18" s="8">
        <v>48427.741994329284</v>
      </c>
      <c r="R18" s="8">
        <v>47771.558851515576</v>
      </c>
      <c r="S18" s="8">
        <v>48334.889818191834</v>
      </c>
      <c r="T18" s="8">
        <v>47233.057138538556</v>
      </c>
      <c r="U18" s="8">
        <v>48787.298085856637</v>
      </c>
      <c r="V18" s="8">
        <v>49239.608542619288</v>
      </c>
      <c r="W18" s="8">
        <v>48443.473753602826</v>
      </c>
      <c r="X18" s="8">
        <v>49030.483666839078</v>
      </c>
      <c r="Y18" s="8">
        <v>48299.772615435919</v>
      </c>
      <c r="Z18" s="8">
        <v>48057.135859040871</v>
      </c>
      <c r="AA18" s="8">
        <v>46574.12149751206</v>
      </c>
      <c r="AB18" s="8">
        <v>47906.207542869335</v>
      </c>
    </row>
    <row r="19" spans="1:28" x14ac:dyDescent="0.25">
      <c r="A19" s="2" t="s">
        <v>30</v>
      </c>
      <c r="B19" s="8">
        <v>112424.37496932404</v>
      </c>
      <c r="C19" s="8">
        <v>111930.56081048783</v>
      </c>
      <c r="D19" s="8">
        <v>109852.5949522201</v>
      </c>
      <c r="E19" s="8">
        <v>109971.66398336225</v>
      </c>
      <c r="F19" s="8">
        <v>112240.49415941731</v>
      </c>
      <c r="G19" s="8">
        <v>112899.49501515603</v>
      </c>
      <c r="H19" s="8">
        <v>110977.6121079665</v>
      </c>
      <c r="I19" s="8">
        <v>100675.5627881011</v>
      </c>
      <c r="J19" s="8">
        <v>104925.5187178741</v>
      </c>
      <c r="K19" s="8">
        <v>104683.94802073282</v>
      </c>
      <c r="L19" s="8">
        <v>104675.5757216514</v>
      </c>
      <c r="M19" s="8">
        <v>102634.86763837076</v>
      </c>
      <c r="N19" s="8">
        <v>101487.34195702734</v>
      </c>
      <c r="O19" s="8">
        <v>98071.822852179117</v>
      </c>
      <c r="P19" s="8">
        <v>85740.498170958454</v>
      </c>
      <c r="Q19" s="8">
        <v>88564.92902874561</v>
      </c>
      <c r="R19" s="8">
        <v>83193.279682469278</v>
      </c>
      <c r="S19" s="8">
        <v>84357.665506755642</v>
      </c>
      <c r="T19" s="8">
        <v>85488.615752960846</v>
      </c>
      <c r="U19" s="8">
        <v>83236.587771731924</v>
      </c>
      <c r="V19" s="8">
        <v>81335.517457557842</v>
      </c>
      <c r="W19" s="8">
        <v>79126.114434665215</v>
      </c>
      <c r="X19" s="8">
        <v>79141.781072765429</v>
      </c>
      <c r="Y19" s="8">
        <v>78265.641094830702</v>
      </c>
      <c r="Z19" s="8">
        <v>77031.121937962482</v>
      </c>
      <c r="AA19" s="8">
        <v>73924.208541352986</v>
      </c>
      <c r="AB19" s="8">
        <v>75317.168424086878</v>
      </c>
    </row>
    <row r="20" spans="1:28" x14ac:dyDescent="0.25">
      <c r="A20" s="2" t="s">
        <v>31</v>
      </c>
      <c r="B20" s="8">
        <v>283514.77807660849</v>
      </c>
      <c r="C20" s="8">
        <v>283514.77807660867</v>
      </c>
      <c r="D20" s="8">
        <v>240464.56337287609</v>
      </c>
      <c r="E20" s="8">
        <v>229036.38484510669</v>
      </c>
      <c r="F20" s="8">
        <v>215237.23172233306</v>
      </c>
      <c r="G20" s="8">
        <v>224685.16778231616</v>
      </c>
      <c r="H20" s="8">
        <v>234547.67944018266</v>
      </c>
      <c r="I20" s="8">
        <v>230421.12586758265</v>
      </c>
      <c r="J20" s="8">
        <v>236003.76318223539</v>
      </c>
      <c r="K20" s="8">
        <v>233967.10778949183</v>
      </c>
      <c r="L20" s="8">
        <v>232629.82762254879</v>
      </c>
      <c r="M20" s="8">
        <v>236852.91525229413</v>
      </c>
      <c r="N20" s="8">
        <v>231379.5713395779</v>
      </c>
      <c r="O20" s="8">
        <v>224669.87919035539</v>
      </c>
      <c r="P20" s="8">
        <v>201372.9475408867</v>
      </c>
      <c r="Q20" s="8">
        <v>208431.15638795239</v>
      </c>
      <c r="R20" s="8">
        <v>193570.45158644175</v>
      </c>
      <c r="S20" s="8">
        <v>203939.44098661948</v>
      </c>
      <c r="T20" s="8">
        <v>190792.32159285829</v>
      </c>
      <c r="U20" s="8">
        <v>165825.53803602487</v>
      </c>
      <c r="V20" s="8">
        <v>145910.11936799603</v>
      </c>
      <c r="W20" s="8">
        <v>122252.25867822688</v>
      </c>
      <c r="X20" s="8">
        <v>111792.66318267303</v>
      </c>
      <c r="Y20" s="8">
        <v>104596.06373638852</v>
      </c>
      <c r="Z20" s="8">
        <v>96235.999844513528</v>
      </c>
      <c r="AA20" s="8">
        <v>84473.053566046932</v>
      </c>
      <c r="AB20" s="8">
        <v>86883.188212622059</v>
      </c>
    </row>
    <row r="21" spans="1:28" x14ac:dyDescent="0.25">
      <c r="A21" s="2" t="s">
        <v>32</v>
      </c>
      <c r="B21" s="8">
        <v>57173.875852994308</v>
      </c>
      <c r="C21" s="8">
        <v>55429.029654278107</v>
      </c>
      <c r="D21" s="8">
        <v>47020.431231187758</v>
      </c>
      <c r="E21" s="8">
        <v>44616.89770558547</v>
      </c>
      <c r="F21" s="8">
        <v>28727.971236206162</v>
      </c>
      <c r="G21" s="8">
        <v>26377.79633509459</v>
      </c>
      <c r="H21" s="8">
        <v>23885.284014370471</v>
      </c>
      <c r="I21" s="8">
        <v>21188.593316629933</v>
      </c>
      <c r="J21" s="8">
        <v>21617.577813819342</v>
      </c>
      <c r="K21" s="8">
        <v>21030.896965139305</v>
      </c>
      <c r="L21" s="8">
        <v>20575.735848099666</v>
      </c>
      <c r="M21" s="8">
        <v>19231.111084836331</v>
      </c>
      <c r="N21" s="8">
        <v>20540.965819843717</v>
      </c>
      <c r="O21" s="8">
        <v>18531.643303889479</v>
      </c>
      <c r="P21" s="8">
        <v>11790.056082965215</v>
      </c>
      <c r="Q21" s="8">
        <v>12675.802655070454</v>
      </c>
      <c r="R21" s="8">
        <v>11434.133041664489</v>
      </c>
      <c r="S21" s="8">
        <v>10851.029704554552</v>
      </c>
      <c r="T21" s="8">
        <v>13059.15247139846</v>
      </c>
      <c r="U21" s="8">
        <v>13062.577571887181</v>
      </c>
      <c r="V21" s="8">
        <v>12697.894431712384</v>
      </c>
      <c r="W21" s="8">
        <v>10678.482758742268</v>
      </c>
      <c r="X21" s="8">
        <v>11152.458953376845</v>
      </c>
      <c r="Y21" s="8">
        <v>10302.176426545317</v>
      </c>
      <c r="Z21" s="8">
        <v>10459.916958710342</v>
      </c>
      <c r="AA21" s="8">
        <v>9478.7137935192222</v>
      </c>
      <c r="AB21" s="8">
        <v>10299.853530776365</v>
      </c>
    </row>
    <row r="22" spans="1:28" x14ac:dyDescent="0.25">
      <c r="A22" s="2" t="s">
        <v>33</v>
      </c>
      <c r="B22" s="8">
        <v>11083.48064876116</v>
      </c>
      <c r="C22" s="8">
        <v>11083.480648761164</v>
      </c>
      <c r="D22" s="8">
        <v>8755.0065193183345</v>
      </c>
      <c r="E22" s="8">
        <v>6380.1262995266516</v>
      </c>
      <c r="F22" s="8">
        <v>6499.6480631106642</v>
      </c>
      <c r="G22" s="8">
        <v>6254.8027122123467</v>
      </c>
      <c r="H22" s="8">
        <v>5605.8022714283225</v>
      </c>
      <c r="I22" s="8">
        <v>4778.0331424996821</v>
      </c>
      <c r="J22" s="8">
        <v>4632.8961656396714</v>
      </c>
      <c r="K22" s="8">
        <v>3774.7944831146683</v>
      </c>
      <c r="L22" s="8">
        <v>3401.7077786969985</v>
      </c>
      <c r="M22" s="8">
        <v>2987.4344086653473</v>
      </c>
      <c r="N22" s="8">
        <v>2376.5969796136615</v>
      </c>
      <c r="O22" s="8">
        <v>1681.0312801153141</v>
      </c>
      <c r="P22" s="8">
        <v>1602.8999212723265</v>
      </c>
      <c r="Q22" s="8">
        <v>1545.1288138053424</v>
      </c>
      <c r="R22" s="8">
        <v>949.27867471532227</v>
      </c>
      <c r="S22" s="8">
        <v>1125.614957160009</v>
      </c>
      <c r="T22" s="8">
        <v>1069.7804902813295</v>
      </c>
      <c r="U22" s="8">
        <v>788.307066029005</v>
      </c>
      <c r="V22" s="8">
        <v>997.31783991599332</v>
      </c>
      <c r="W22" s="8">
        <v>1062.0041170846762</v>
      </c>
      <c r="X22" s="8">
        <v>805.89286938533041</v>
      </c>
      <c r="Y22" s="8">
        <v>1425.8066466400014</v>
      </c>
      <c r="Z22" s="8">
        <v>1748.7129009963301</v>
      </c>
      <c r="AA22" s="8">
        <v>1177.4139396976552</v>
      </c>
      <c r="AB22" s="8">
        <v>1083.1456238646442</v>
      </c>
    </row>
    <row r="23" spans="1:28" x14ac:dyDescent="0.25">
      <c r="A23" s="2" t="s">
        <v>34</v>
      </c>
      <c r="B23" s="8">
        <v>16033.639587158461</v>
      </c>
      <c r="C23" s="8">
        <v>16033.639587158461</v>
      </c>
      <c r="D23" s="8">
        <v>15745.577281728361</v>
      </c>
      <c r="E23" s="8">
        <v>14926.167605811663</v>
      </c>
      <c r="F23" s="8">
        <v>14864.550424198214</v>
      </c>
      <c r="G23" s="8">
        <v>13849.565732820987</v>
      </c>
      <c r="H23" s="8">
        <v>13759.449604263093</v>
      </c>
      <c r="I23" s="8">
        <v>11963.567034695272</v>
      </c>
      <c r="J23" s="8">
        <v>11021.247721332544</v>
      </c>
      <c r="K23" s="8">
        <v>11853.435700826505</v>
      </c>
      <c r="L23" s="8">
        <v>12177.474926681614</v>
      </c>
      <c r="M23" s="8">
        <v>10716.10100441475</v>
      </c>
      <c r="N23" s="8">
        <v>9893.7127602511482</v>
      </c>
      <c r="O23" s="8">
        <v>9809.5346255719487</v>
      </c>
      <c r="P23" s="8">
        <v>8868.8523109388098</v>
      </c>
      <c r="Q23" s="8">
        <v>9519.3988511275984</v>
      </c>
      <c r="R23" s="8">
        <v>8020.0313324677591</v>
      </c>
      <c r="S23" s="8">
        <v>8943.4340257550957</v>
      </c>
      <c r="T23" s="8">
        <v>9137.4148525360906</v>
      </c>
      <c r="U23" s="8">
        <v>7798.9880450962937</v>
      </c>
      <c r="V23" s="8">
        <v>7984.8122610340115</v>
      </c>
      <c r="W23" s="8">
        <v>8065.7562651376556</v>
      </c>
      <c r="X23" s="8">
        <v>7684.6318430906758</v>
      </c>
      <c r="Y23" s="8">
        <v>7758.1120528491074</v>
      </c>
      <c r="Z23" s="8">
        <v>7741.7827761606504</v>
      </c>
      <c r="AA23" s="8">
        <v>7151.5618533771631</v>
      </c>
      <c r="AB23" s="8">
        <v>7515.383738378935</v>
      </c>
    </row>
    <row r="24" spans="1:28" x14ac:dyDescent="0.25">
      <c r="A24" s="2" t="s">
        <v>35</v>
      </c>
      <c r="B24" s="8">
        <v>80735.49612346456</v>
      </c>
      <c r="C24" s="8">
        <v>80330.459717294856</v>
      </c>
      <c r="D24" s="8">
        <v>81556.002798077607</v>
      </c>
      <c r="E24" s="8">
        <v>88083.005501757783</v>
      </c>
      <c r="F24" s="8">
        <v>88263.484580877281</v>
      </c>
      <c r="G24" s="8">
        <v>88602.522618323899</v>
      </c>
      <c r="H24" s="8">
        <v>91124.570144280908</v>
      </c>
      <c r="I24" s="8">
        <v>87615.201484897407</v>
      </c>
      <c r="J24" s="8">
        <v>88306.522707098979</v>
      </c>
      <c r="K24" s="8">
        <v>89979.472546272373</v>
      </c>
      <c r="L24" s="8">
        <v>85452.031843566336</v>
      </c>
      <c r="M24" s="8">
        <v>82953.085999280127</v>
      </c>
      <c r="N24" s="8">
        <v>79292.394034176366</v>
      </c>
      <c r="O24" s="8">
        <v>81111.077352278255</v>
      </c>
      <c r="P24" s="8">
        <v>77889.399953364162</v>
      </c>
      <c r="Q24" s="8">
        <v>87316.118475549782</v>
      </c>
      <c r="R24" s="8">
        <v>69978.133430815229</v>
      </c>
      <c r="S24" s="8">
        <v>76350.049638153869</v>
      </c>
      <c r="T24" s="8">
        <v>77198.17216043103</v>
      </c>
      <c r="U24" s="8">
        <v>64584.067491617767</v>
      </c>
      <c r="V24" s="8">
        <v>67097.797628210858</v>
      </c>
      <c r="W24" s="8">
        <v>68376.460956083509</v>
      </c>
      <c r="X24" s="8">
        <v>66098.865484352733</v>
      </c>
      <c r="Y24" s="8">
        <v>68272.023669514252</v>
      </c>
      <c r="Z24" s="8">
        <v>65508.438522075827</v>
      </c>
      <c r="AA24" s="8">
        <v>65200.795377600487</v>
      </c>
      <c r="AB24" s="8">
        <v>69389.950375114102</v>
      </c>
    </row>
    <row r="25" spans="1:28" x14ac:dyDescent="0.25">
      <c r="A25" s="2" t="s">
        <v>36</v>
      </c>
      <c r="B25" s="8">
        <v>128594.37716916739</v>
      </c>
      <c r="C25" s="8">
        <v>128594.37716916743</v>
      </c>
      <c r="D25" s="8">
        <v>130094.54607864929</v>
      </c>
      <c r="E25" s="8">
        <v>133698.16242945869</v>
      </c>
      <c r="F25" s="8">
        <v>135223.68839162419</v>
      </c>
      <c r="G25" s="8">
        <v>133169.51755399542</v>
      </c>
      <c r="H25" s="8">
        <v>132909.89765267534</v>
      </c>
      <c r="I25" s="8">
        <v>135607.98101532159</v>
      </c>
      <c r="J25" s="8">
        <v>134684.80329596097</v>
      </c>
      <c r="K25" s="8">
        <v>135665.5372654009</v>
      </c>
      <c r="L25" s="8">
        <v>135998.24721639458</v>
      </c>
      <c r="M25" s="8">
        <v>135944.81884961855</v>
      </c>
      <c r="N25" s="8">
        <v>137073.95131212368</v>
      </c>
      <c r="O25" s="8">
        <v>131848.90672345372</v>
      </c>
      <c r="P25" s="8">
        <v>126771.02161571126</v>
      </c>
      <c r="Q25" s="8">
        <v>125003.41187827189</v>
      </c>
      <c r="R25" s="8">
        <v>122769.68788130414</v>
      </c>
      <c r="S25" s="8">
        <v>121662.74409716061</v>
      </c>
      <c r="T25" s="8">
        <v>120338.78688312376</v>
      </c>
      <c r="U25" s="8">
        <v>121762.4984178771</v>
      </c>
      <c r="V25" s="8">
        <v>123940.4182547973</v>
      </c>
      <c r="W25" s="8">
        <v>126535.34716291506</v>
      </c>
      <c r="X25" s="8">
        <v>126708.0781348888</v>
      </c>
      <c r="Y25" s="8">
        <v>125046.29702901229</v>
      </c>
      <c r="Z25" s="8">
        <v>123096.42007968391</v>
      </c>
      <c r="AA25" s="8">
        <v>99267.517810026809</v>
      </c>
      <c r="AB25" s="8">
        <v>109452.95457603819</v>
      </c>
    </row>
    <row r="26" spans="1:28" x14ac:dyDescent="0.25">
      <c r="A26" s="2" t="s">
        <v>37</v>
      </c>
      <c r="B26" s="8">
        <v>72072.257887376298</v>
      </c>
      <c r="C26" s="8">
        <v>72072.257887376312</v>
      </c>
      <c r="D26" s="8">
        <v>75175.733346058201</v>
      </c>
      <c r="E26" s="8">
        <v>73809.332828448896</v>
      </c>
      <c r="F26" s="8">
        <v>70591.731180453018</v>
      </c>
      <c r="G26" s="8">
        <v>67723.493231879707</v>
      </c>
      <c r="H26" s="8">
        <v>65805.017328531918</v>
      </c>
      <c r="I26" s="8">
        <v>64564.057246938537</v>
      </c>
      <c r="J26" s="8">
        <v>60534.562785597438</v>
      </c>
      <c r="K26" s="8">
        <v>55676.411522387025</v>
      </c>
      <c r="L26" s="8">
        <v>52765.437539768318</v>
      </c>
      <c r="M26" s="8">
        <v>49454.388876373283</v>
      </c>
      <c r="N26" s="8">
        <v>46020.390262882531</v>
      </c>
      <c r="O26" s="8">
        <v>40963.273136088028</v>
      </c>
      <c r="P26" s="8">
        <v>36623.543617651725</v>
      </c>
      <c r="Q26" s="8">
        <v>31470.052723326684</v>
      </c>
      <c r="R26" s="8">
        <v>29184.199639576349</v>
      </c>
      <c r="S26" s="8">
        <v>27527.580978432721</v>
      </c>
      <c r="T26" s="8">
        <v>24287.960979239604</v>
      </c>
      <c r="U26" s="8">
        <v>21912.052246757012</v>
      </c>
      <c r="V26" s="8">
        <v>21217.886195406754</v>
      </c>
      <c r="W26" s="8">
        <v>20399.098809248426</v>
      </c>
      <c r="X26" s="8">
        <v>20800.753455536069</v>
      </c>
      <c r="Y26" s="8">
        <v>20841.658233313563</v>
      </c>
      <c r="Z26" s="8">
        <v>20555.648260758608</v>
      </c>
      <c r="AA26" s="8">
        <v>19044.787033866462</v>
      </c>
      <c r="AB26" s="8">
        <v>18662.144414302671</v>
      </c>
    </row>
    <row r="27" spans="1:28" s="3" customFormat="1" ht="15.6" x14ac:dyDescent="0.3">
      <c r="A27" s="66" t="s">
        <v>39</v>
      </c>
      <c r="B27" s="79">
        <v>816040.18340468849</v>
      </c>
      <c r="C27" s="79">
        <v>813396.48664096673</v>
      </c>
      <c r="D27" s="79">
        <v>762306.37897525809</v>
      </c>
      <c r="E27" s="79">
        <v>754652.70391902758</v>
      </c>
      <c r="F27" s="79">
        <v>725909.34041229764</v>
      </c>
      <c r="G27" s="79">
        <v>725844.74878292892</v>
      </c>
      <c r="H27" s="79">
        <v>728575.71496708412</v>
      </c>
      <c r="I27" s="79">
        <v>706594.61496171565</v>
      </c>
      <c r="J27" s="79">
        <v>711946.88890711928</v>
      </c>
      <c r="K27" s="79">
        <v>707548.91831373551</v>
      </c>
      <c r="L27" s="79">
        <v>698689.84137954295</v>
      </c>
      <c r="M27" s="79">
        <v>690723.45431556413</v>
      </c>
      <c r="N27" s="79">
        <v>677674.68184465449</v>
      </c>
      <c r="O27" s="79">
        <v>655906.83142962668</v>
      </c>
      <c r="P27" s="79">
        <v>599172.98042254557</v>
      </c>
      <c r="Q27" s="79">
        <v>612953.74080817902</v>
      </c>
      <c r="R27" s="79">
        <v>566870.75412096991</v>
      </c>
      <c r="S27" s="79">
        <v>583092.44971278368</v>
      </c>
      <c r="T27" s="79">
        <v>568605.26232136798</v>
      </c>
      <c r="U27" s="79">
        <v>527757.91473287763</v>
      </c>
      <c r="V27" s="79">
        <v>510421.37197925046</v>
      </c>
      <c r="W27" s="79">
        <v>484938.99693570647</v>
      </c>
      <c r="X27" s="79">
        <v>473215.60866290802</v>
      </c>
      <c r="Y27" s="79">
        <v>464807.55150452972</v>
      </c>
      <c r="Z27" s="79">
        <v>450435.17713990249</v>
      </c>
      <c r="AA27" s="79">
        <v>406292.17341299978</v>
      </c>
      <c r="AB27" s="79">
        <v>426509.99643805315</v>
      </c>
    </row>
    <row r="28" spans="1:28" x14ac:dyDescent="0.25">
      <c r="A28" s="44" t="s">
        <v>146</v>
      </c>
    </row>
    <row r="29" spans="1:28" x14ac:dyDescent="0.25">
      <c r="A29" s="32"/>
    </row>
    <row r="31" spans="1:28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3" spans="2:9" ht="15.6" x14ac:dyDescent="0.3">
      <c r="B33"/>
      <c r="C33"/>
      <c r="D33"/>
      <c r="E33"/>
      <c r="F33"/>
      <c r="G33"/>
      <c r="H33"/>
      <c r="I33"/>
    </row>
    <row r="34" spans="2:9" ht="15.6" x14ac:dyDescent="0.3">
      <c r="B34"/>
      <c r="C34"/>
      <c r="D34"/>
      <c r="E34"/>
      <c r="F34"/>
      <c r="G34"/>
      <c r="H34"/>
      <c r="I34"/>
    </row>
    <row r="35" spans="2:9" ht="15.6" x14ac:dyDescent="0.3">
      <c r="B35"/>
      <c r="C35"/>
      <c r="D35"/>
      <c r="E35"/>
      <c r="F35"/>
      <c r="G35"/>
      <c r="H35"/>
      <c r="I35"/>
    </row>
    <row r="36" spans="2:9" ht="15.6" x14ac:dyDescent="0.3">
      <c r="B36"/>
      <c r="C36"/>
      <c r="D36"/>
      <c r="E36"/>
      <c r="F36"/>
      <c r="G36"/>
      <c r="H36"/>
      <c r="I36"/>
    </row>
    <row r="37" spans="2:9" ht="15.6" x14ac:dyDescent="0.3">
      <c r="B37"/>
      <c r="C37"/>
      <c r="D37"/>
      <c r="E37"/>
      <c r="F37"/>
      <c r="G37"/>
      <c r="H37"/>
      <c r="I37"/>
    </row>
    <row r="38" spans="2:9" ht="15.6" x14ac:dyDescent="0.3">
      <c r="B38"/>
      <c r="C38"/>
      <c r="D38"/>
      <c r="E38"/>
      <c r="F38"/>
      <c r="G38"/>
      <c r="H38"/>
      <c r="I38"/>
    </row>
    <row r="39" spans="2:9" ht="15.6" x14ac:dyDescent="0.3">
      <c r="B39"/>
      <c r="C39"/>
      <c r="D39"/>
      <c r="E39"/>
      <c r="F39"/>
      <c r="G39"/>
      <c r="H39"/>
      <c r="I39"/>
    </row>
    <row r="40" spans="2:9" ht="15.6" x14ac:dyDescent="0.3">
      <c r="B40"/>
      <c r="C40"/>
      <c r="D40"/>
      <c r="E40"/>
      <c r="F40"/>
      <c r="G40"/>
      <c r="H40"/>
      <c r="I40"/>
    </row>
    <row r="41" spans="2:9" ht="15.6" x14ac:dyDescent="0.3">
      <c r="B41"/>
      <c r="C41"/>
      <c r="D41"/>
      <c r="E41"/>
      <c r="F41"/>
      <c r="G41"/>
      <c r="H41"/>
      <c r="I41"/>
    </row>
    <row r="42" spans="2:9" ht="15.6" x14ac:dyDescent="0.3">
      <c r="B42"/>
      <c r="C42"/>
      <c r="D42"/>
      <c r="E42"/>
      <c r="F42"/>
      <c r="G42"/>
      <c r="H42"/>
      <c r="I42"/>
    </row>
    <row r="43" spans="2:9" ht="15.6" x14ac:dyDescent="0.3">
      <c r="B43"/>
      <c r="C43"/>
      <c r="D43"/>
      <c r="E43"/>
      <c r="F43"/>
      <c r="G43"/>
      <c r="H43"/>
      <c r="I43"/>
    </row>
    <row r="44" spans="2:9" ht="15.6" x14ac:dyDescent="0.3">
      <c r="B44"/>
      <c r="C44"/>
      <c r="D44"/>
      <c r="E44"/>
      <c r="F44"/>
      <c r="G44"/>
      <c r="H44"/>
      <c r="I44"/>
    </row>
  </sheetData>
  <phoneticPr fontId="28" type="noConversion"/>
  <hyperlinks>
    <hyperlink ref="I2" location="Contents!A1" display="back to contents" xr:uid="{00000000-0004-0000-0C00-000000000000}"/>
    <hyperlink ref="A28" r:id="rId1" display="Source: Greenhouse Gas Inventories for England, Scotland, Wales and Northern Ireland: 1990 - 2020" xr:uid="{00000000-0004-0000-0C00-000001000000}"/>
  </hyperlinks>
  <pageMargins left="0.78740157480314965" right="0.78740157480314965" top="0.78740157480314965" bottom="0.78740157480314965" header="0.39370078740157483" footer="0.39370078740157483"/>
  <pageSetup paperSize="9" scale="34" orientation="landscape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22"/>
  <sheetViews>
    <sheetView showGridLines="0" zoomScaleNormal="100" workbookViewId="0"/>
  </sheetViews>
  <sheetFormatPr defaultColWidth="9.21875" defaultRowHeight="15" x14ac:dyDescent="0.25"/>
  <cols>
    <col min="1" max="1" width="110.21875" style="2" customWidth="1"/>
    <col min="2" max="2" width="35.5546875" style="2" customWidth="1"/>
    <col min="3" max="16384" width="9.21875" style="2"/>
  </cols>
  <sheetData>
    <row r="1" spans="1:2" ht="15.6" x14ac:dyDescent="0.3">
      <c r="A1" s="3" t="s">
        <v>21</v>
      </c>
      <c r="B1" s="3"/>
    </row>
    <row r="2" spans="1:2" ht="15.6" x14ac:dyDescent="0.3">
      <c r="A2" s="3"/>
      <c r="B2" s="3"/>
    </row>
    <row r="3" spans="1:2" ht="24" customHeight="1" x14ac:dyDescent="0.25">
      <c r="A3" s="58" t="s">
        <v>25</v>
      </c>
      <c r="B3" s="58" t="s">
        <v>24</v>
      </c>
    </row>
    <row r="4" spans="1:2" ht="30" customHeight="1" x14ac:dyDescent="0.25">
      <c r="A4" s="45" t="s">
        <v>75</v>
      </c>
      <c r="B4" s="36" t="s">
        <v>59</v>
      </c>
    </row>
    <row r="5" spans="1:2" ht="30" customHeight="1" x14ac:dyDescent="0.4">
      <c r="A5" s="45" t="s">
        <v>185</v>
      </c>
      <c r="B5" s="2" t="s">
        <v>22</v>
      </c>
    </row>
    <row r="6" spans="1:2" ht="30" customHeight="1" x14ac:dyDescent="0.25">
      <c r="A6" s="45" t="s">
        <v>130</v>
      </c>
      <c r="B6" s="2" t="s">
        <v>22</v>
      </c>
    </row>
    <row r="7" spans="1:2" ht="30" customHeight="1" x14ac:dyDescent="0.25">
      <c r="A7" s="45" t="s">
        <v>74</v>
      </c>
      <c r="B7" s="2" t="s">
        <v>58</v>
      </c>
    </row>
    <row r="8" spans="1:2" ht="30" customHeight="1" x14ac:dyDescent="0.25">
      <c r="A8" s="45" t="s">
        <v>73</v>
      </c>
      <c r="B8" s="2" t="s">
        <v>58</v>
      </c>
    </row>
    <row r="9" spans="1:2" ht="30" customHeight="1" x14ac:dyDescent="0.25">
      <c r="A9" s="45" t="s">
        <v>72</v>
      </c>
      <c r="B9" s="2" t="s">
        <v>23</v>
      </c>
    </row>
    <row r="10" spans="1:2" ht="30" customHeight="1" x14ac:dyDescent="0.25">
      <c r="A10" s="45" t="s">
        <v>189</v>
      </c>
      <c r="B10" s="2" t="s">
        <v>22</v>
      </c>
    </row>
    <row r="11" spans="1:2" ht="30" customHeight="1" x14ac:dyDescent="0.25">
      <c r="A11" s="45" t="s">
        <v>186</v>
      </c>
      <c r="B11" s="2" t="s">
        <v>22</v>
      </c>
    </row>
    <row r="12" spans="1:2" ht="30" customHeight="1" x14ac:dyDescent="0.25">
      <c r="A12" s="45" t="s">
        <v>187</v>
      </c>
      <c r="B12" s="2" t="s">
        <v>22</v>
      </c>
    </row>
    <row r="13" spans="1:2" ht="30" customHeight="1" x14ac:dyDescent="0.25">
      <c r="A13" s="45" t="s">
        <v>71</v>
      </c>
      <c r="B13" s="2" t="s">
        <v>68</v>
      </c>
    </row>
    <row r="14" spans="1:2" s="86" customFormat="1" ht="29.4" customHeight="1" x14ac:dyDescent="0.25">
      <c r="A14" s="125" t="s">
        <v>192</v>
      </c>
      <c r="B14" s="2" t="s">
        <v>22</v>
      </c>
    </row>
    <row r="15" spans="1:2" ht="30" customHeight="1" x14ac:dyDescent="0.25">
      <c r="A15" s="127" t="s">
        <v>193</v>
      </c>
      <c r="B15" s="126" t="s">
        <v>22</v>
      </c>
    </row>
    <row r="16" spans="1:2" ht="30" customHeight="1" x14ac:dyDescent="0.25">
      <c r="A16" s="45" t="s">
        <v>70</v>
      </c>
      <c r="B16" s="2" t="s">
        <v>69</v>
      </c>
    </row>
    <row r="17" spans="1:2" ht="30" customHeight="1" x14ac:dyDescent="0.25">
      <c r="A17" s="127" t="s">
        <v>195</v>
      </c>
      <c r="B17" s="2" t="s">
        <v>22</v>
      </c>
    </row>
    <row r="18" spans="1:2" ht="30" customHeight="1" x14ac:dyDescent="0.25">
      <c r="A18" s="127" t="s">
        <v>197</v>
      </c>
      <c r="B18" s="2" t="s">
        <v>178</v>
      </c>
    </row>
    <row r="20" spans="1:2" s="86" customFormat="1" ht="49.95" customHeight="1" x14ac:dyDescent="0.25">
      <c r="A20" s="2"/>
      <c r="B20" s="2"/>
    </row>
    <row r="21" spans="1:2" s="86" customFormat="1" ht="49.95" customHeight="1" x14ac:dyDescent="0.25">
      <c r="A21" s="2"/>
      <c r="B21" s="2"/>
    </row>
    <row r="22" spans="1:2" ht="30" customHeight="1" x14ac:dyDescent="0.25"/>
  </sheetData>
  <hyperlinks>
    <hyperlink ref="A13" location="Figure_5!A1" display="Figure 5: Individual greenhouse gas emissions within sector* (MtCO2e), NI" xr:uid="{00000000-0004-0000-0100-000000000000}"/>
    <hyperlink ref="A10" location="Table_2n!A1" display="Table 2a: Greenhouse gas emissions by gas (change in MtCO2e), NI" xr:uid="{00000000-0004-0000-0100-000001000000}"/>
    <hyperlink ref="A9" location="Figure_4!A1" display="Figure 4: Greenhouse gas emissions by sector, NI" xr:uid="{00000000-0004-0000-0100-000002000000}"/>
    <hyperlink ref="A4" location="Figure_1!A1" display="Figure 1: Greenhouse gas emissions, NI" xr:uid="{00000000-0004-0000-0100-000003000000}"/>
    <hyperlink ref="A7" location="Figure_2!A1" display="Figure 2: Greenhouse gas emissions by gas type, NI" xr:uid="{00000000-0004-0000-0100-000005000000}"/>
    <hyperlink ref="A8" location="Figure_3!A1" display="Figure 3: Greenhouse gas emissions by sector, NI" xr:uid="{00000000-0004-0000-0100-000006000000}"/>
    <hyperlink ref="A15" location="Table_5n!A1" display="Table 5: Greenhouse gas emissions - progress against Programme for Government measure, NI" xr:uid="{00000000-0004-0000-0100-000007000000}"/>
    <hyperlink ref="A16" location="Figure_6!A1" display="Figure 6: Greenhouse gas emissions, % reduction from base year, NI" xr:uid="{00000000-0004-0000-0100-000008000000}"/>
    <hyperlink ref="A17" location="Table_6!A1" display="Table 6: Greenhouse gas emissions by gas, UK" xr:uid="{00000000-0004-0000-0100-000009000000}"/>
    <hyperlink ref="A18" location="Table_7!A1" display="Table 7: Greenhouse gas emissions by sector, UK" xr:uid="{00000000-0004-0000-0100-00000A000000}"/>
    <hyperlink ref="A6" location="Table_1!A18" display="Table 1b: Greenhouse gas emissions by sector (% change), NI" xr:uid="{00000000-0004-0000-0100-00000B000000}"/>
    <hyperlink ref="A14" location="Table_4!A1" display="Table 4: Revisions in the 2021 Greenhouse Gas Inventory by sector, NI" xr:uid="{00000000-0004-0000-0100-00000E000000}"/>
    <hyperlink ref="A5" location="Table_1!A4" display="Table 1a: Greenhouse gas emissions by sector (change in MtCO2e), NI" xr:uid="{00000000-0004-0000-0100-000004000000}"/>
    <hyperlink ref="A11" location="Table_2n!A1" display="Table 2b: Greenhouse gas emissions by gas (% change), NI" xr:uid="{675B4A9F-1F06-4DB6-A997-6F185465213C}"/>
    <hyperlink ref="A12" location="Table_3!A1" display="Table 3: Greenhouse gas emissions by gas within sector, NI " xr:uid="{62EA5811-7ACA-4038-BBC6-C99CE0287F58}"/>
    <hyperlink ref="A15:B15" location="Table_5n!A1" display="Table 5: Greenhouse gas emissions - progress against Programme for Government measure, NI" xr:uid="{F8C3EC2C-E496-4BA5-AA2A-DFD43FA75EE6}"/>
  </hyperlinks>
  <pageMargins left="0.78740157480314965" right="0.78740157480314965" top="0.78740157480314965" bottom="0.78740157480314965" header="0.39370078740157483" footer="0.39370078740157483"/>
  <pageSetup paperSize="9" scale="94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80"/>
  <sheetViews>
    <sheetView showGridLines="0" zoomScale="85" zoomScaleNormal="85" workbookViewId="0"/>
  </sheetViews>
  <sheetFormatPr defaultColWidth="9.21875" defaultRowHeight="15" x14ac:dyDescent="0.25"/>
  <cols>
    <col min="1" max="1" width="22.77734375" style="2" bestFit="1" customWidth="1"/>
    <col min="2" max="2" width="13.21875" style="2" customWidth="1"/>
    <col min="3" max="6" width="12.21875" style="2" customWidth="1"/>
    <col min="7" max="7" width="9.21875" style="2"/>
    <col min="8" max="9" width="12.21875" style="2" customWidth="1"/>
    <col min="10" max="16384" width="9.21875" style="2"/>
  </cols>
  <sheetData>
    <row r="1" spans="1:17" x14ac:dyDescent="0.25">
      <c r="A1" s="2" t="s">
        <v>159</v>
      </c>
    </row>
    <row r="2" spans="1:17" ht="15.6" x14ac:dyDescent="0.3">
      <c r="A2" s="3" t="s">
        <v>66</v>
      </c>
      <c r="O2" s="46"/>
      <c r="P2" s="47" t="s">
        <v>26</v>
      </c>
      <c r="Q2" s="16"/>
    </row>
    <row r="3" spans="1:17" x14ac:dyDescent="0.25">
      <c r="A3" s="91" t="s">
        <v>145</v>
      </c>
    </row>
    <row r="4" spans="1:17" ht="18.600000000000001" x14ac:dyDescent="0.4">
      <c r="A4" s="15" t="s">
        <v>116</v>
      </c>
    </row>
    <row r="18" spans="2:2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36" spans="1:36" x14ac:dyDescent="0.25">
      <c r="A36" s="2" t="s">
        <v>149</v>
      </c>
    </row>
    <row r="37" spans="1:36" ht="18.600000000000001" x14ac:dyDescent="0.4">
      <c r="A37" s="2" t="s">
        <v>115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6"/>
      <c r="AC37" s="6"/>
      <c r="AE37" s="6"/>
      <c r="AH37" s="6" t="s">
        <v>52</v>
      </c>
    </row>
    <row r="38" spans="1:36" ht="15.6" x14ac:dyDescent="0.3">
      <c r="A38" s="83" t="s">
        <v>38</v>
      </c>
      <c r="B38" s="56" t="s">
        <v>89</v>
      </c>
      <c r="C38" s="57" t="s">
        <v>92</v>
      </c>
      <c r="D38" s="138" t="s">
        <v>117</v>
      </c>
      <c r="E38" s="138" t="s">
        <v>118</v>
      </c>
      <c r="F38" s="138" t="s">
        <v>119</v>
      </c>
      <c r="G38" s="138" t="s">
        <v>120</v>
      </c>
      <c r="H38" s="57" t="s">
        <v>93</v>
      </c>
      <c r="I38" s="138" t="s">
        <v>121</v>
      </c>
      <c r="J38" s="138" t="s">
        <v>122</v>
      </c>
      <c r="K38" s="57" t="s">
        <v>94</v>
      </c>
      <c r="L38" s="57" t="s">
        <v>95</v>
      </c>
      <c r="M38" s="57" t="s">
        <v>96</v>
      </c>
      <c r="N38" s="57" t="s">
        <v>97</v>
      </c>
      <c r="O38" s="57" t="s">
        <v>98</v>
      </c>
      <c r="P38" s="57" t="s">
        <v>99</v>
      </c>
      <c r="Q38" s="57" t="s">
        <v>100</v>
      </c>
      <c r="R38" s="57" t="s">
        <v>101</v>
      </c>
      <c r="S38" s="57" t="s">
        <v>102</v>
      </c>
      <c r="T38" s="57" t="s">
        <v>103</v>
      </c>
      <c r="U38" s="57" t="s">
        <v>104</v>
      </c>
      <c r="V38" s="57" t="s">
        <v>105</v>
      </c>
      <c r="W38" s="57" t="s">
        <v>106</v>
      </c>
      <c r="X38" s="57" t="s">
        <v>107</v>
      </c>
      <c r="Y38" s="57" t="s">
        <v>108</v>
      </c>
      <c r="Z38" s="57" t="s">
        <v>109</v>
      </c>
      <c r="AA38" s="57" t="s">
        <v>110</v>
      </c>
      <c r="AB38" s="57" t="s">
        <v>111</v>
      </c>
      <c r="AC38" s="57" t="s">
        <v>112</v>
      </c>
      <c r="AD38" s="57" t="s">
        <v>113</v>
      </c>
      <c r="AE38" s="57" t="s">
        <v>114</v>
      </c>
      <c r="AF38" s="57" t="s">
        <v>90</v>
      </c>
      <c r="AG38" s="57" t="s">
        <v>91</v>
      </c>
      <c r="AH38" s="82" t="s">
        <v>147</v>
      </c>
    </row>
    <row r="39" spans="1:36" x14ac:dyDescent="0.25">
      <c r="A39" s="81" t="s">
        <v>29</v>
      </c>
      <c r="B39" s="11">
        <f>B52/1000</f>
        <v>5.4046125042081652</v>
      </c>
      <c r="C39" s="10">
        <f>C52/1000</f>
        <v>5.404612504208159</v>
      </c>
      <c r="D39" s="136"/>
      <c r="E39" s="136"/>
      <c r="F39" s="136"/>
      <c r="G39" s="136"/>
      <c r="H39" s="10">
        <f>H52/1000</f>
        <v>5.8667913340540387</v>
      </c>
      <c r="I39" s="136"/>
      <c r="J39" s="136"/>
      <c r="K39" s="10">
        <f>K52/1000</f>
        <v>6.0202598232383435</v>
      </c>
      <c r="L39" s="10">
        <f>L52/1000</f>
        <v>5.9643017730900052</v>
      </c>
      <c r="M39" s="10">
        <f>M52/1000</f>
        <v>5.7909189303230724</v>
      </c>
      <c r="N39" s="10">
        <f>N52/1000</f>
        <v>5.7737620829291423</v>
      </c>
      <c r="O39" s="10">
        <f>O52/1000</f>
        <v>5.7805621150447806</v>
      </c>
      <c r="P39" s="10">
        <f>P52/1000</f>
        <v>5.8286946640563224</v>
      </c>
      <c r="Q39" s="10">
        <f>Q52/1000</f>
        <v>5.8293935710164337</v>
      </c>
      <c r="R39" s="10">
        <f>R52/1000</f>
        <v>5.9230798686856998</v>
      </c>
      <c r="S39" s="10">
        <f>S52/1000</f>
        <v>5.8124871387912194</v>
      </c>
      <c r="T39" s="10">
        <f>T52/1000</f>
        <v>5.7581835644698423</v>
      </c>
      <c r="U39" s="10">
        <f>U52/1000</f>
        <v>5.6840168543038425</v>
      </c>
      <c r="V39" s="10">
        <f>V52/1000</f>
        <v>5.600313330520799</v>
      </c>
      <c r="W39" s="10">
        <f>W52/1000</f>
        <v>5.6542947681844264</v>
      </c>
      <c r="X39" s="10">
        <f>X52/1000</f>
        <v>5.6027757019475786</v>
      </c>
      <c r="Y39" s="10">
        <f>Y52/1000</f>
        <v>5.7888539786768991</v>
      </c>
      <c r="Z39" s="10">
        <f>Z52/1000</f>
        <v>5.6638457892594767</v>
      </c>
      <c r="AA39" s="10">
        <f>AA52/1000</f>
        <v>5.7367988728966033</v>
      </c>
      <c r="AB39" s="10">
        <f>AB52/1000</f>
        <v>5.9120097536190785</v>
      </c>
      <c r="AC39" s="10">
        <f>AC52/1000</f>
        <v>5.9500492132246334</v>
      </c>
      <c r="AD39" s="10">
        <f>AD52/1000</f>
        <v>6.0569213909576627</v>
      </c>
      <c r="AE39" s="10">
        <f>AE52/1000</f>
        <v>5.9800675370350245</v>
      </c>
      <c r="AF39" s="10">
        <f>AF52/1000</f>
        <v>5.9004300631586899</v>
      </c>
      <c r="AG39" s="10">
        <f>AG52/1000</f>
        <v>5.9292521925241184</v>
      </c>
      <c r="AH39" s="81">
        <f>AH52/1000</f>
        <v>6.1981670586328272</v>
      </c>
    </row>
    <row r="40" spans="1:36" x14ac:dyDescent="0.25">
      <c r="A40" s="81" t="s">
        <v>30</v>
      </c>
      <c r="B40" s="11">
        <f>B53/1000</f>
        <v>4.9960287933616518</v>
      </c>
      <c r="C40" s="10">
        <f>C53/1000</f>
        <v>4.9922225084643559</v>
      </c>
      <c r="D40" s="136"/>
      <c r="E40" s="136"/>
      <c r="F40" s="136"/>
      <c r="G40" s="136"/>
      <c r="H40" s="10">
        <f>H53/1000</f>
        <v>4.1558849173295798</v>
      </c>
      <c r="I40" s="136"/>
      <c r="J40" s="136"/>
      <c r="K40" s="10">
        <f>K53/1000</f>
        <v>3.301298226541133</v>
      </c>
      <c r="L40" s="10">
        <f>L53/1000</f>
        <v>3.474031591147015</v>
      </c>
      <c r="M40" s="10">
        <f>M53/1000</f>
        <v>3.4370378331318472</v>
      </c>
      <c r="N40" s="10">
        <f>N53/1000</f>
        <v>3.6091711848388677</v>
      </c>
      <c r="O40" s="10">
        <f>O53/1000</f>
        <v>2.6556562308720575</v>
      </c>
      <c r="P40" s="10">
        <f>P53/1000</f>
        <v>2.9939274588937121</v>
      </c>
      <c r="Q40" s="10">
        <f>Q53/1000</f>
        <v>3.0099183421888358</v>
      </c>
      <c r="R40" s="10">
        <f>R53/1000</f>
        <v>3.5684073518163975</v>
      </c>
      <c r="S40" s="10">
        <f>S53/1000</f>
        <v>3.4325434380286817</v>
      </c>
      <c r="T40" s="10">
        <f>T53/1000</f>
        <v>3.3776891010013865</v>
      </c>
      <c r="U40" s="10">
        <f>U53/1000</f>
        <v>3.0596428154715767</v>
      </c>
      <c r="V40" s="10">
        <f>V53/1000</f>
        <v>2.9017836099930046</v>
      </c>
      <c r="W40" s="10">
        <f>W53/1000</f>
        <v>3.2566478461887542</v>
      </c>
      <c r="X40" s="10">
        <f>X53/1000</f>
        <v>3.0814912811338186</v>
      </c>
      <c r="Y40" s="10">
        <f>Y53/1000</f>
        <v>2.9435507160517203</v>
      </c>
      <c r="Z40" s="10">
        <f>Z53/1000</f>
        <v>3.0471618531856208</v>
      </c>
      <c r="AA40" s="10">
        <f>AA53/1000</f>
        <v>3.3756656527628035</v>
      </c>
      <c r="AB40" s="10">
        <f>AB53/1000</f>
        <v>3.3915288754426891</v>
      </c>
      <c r="AC40" s="10">
        <f>AC53/1000</f>
        <v>3.2116420921901971</v>
      </c>
      <c r="AD40" s="10">
        <f>AD53/1000</f>
        <v>3.1277498359930975</v>
      </c>
      <c r="AE40" s="10">
        <f>AE53/1000</f>
        <v>3.1468455159623105</v>
      </c>
      <c r="AF40" s="10">
        <f>AF53/1000</f>
        <v>3.0998898420397363</v>
      </c>
      <c r="AG40" s="10">
        <f>AG53/1000</f>
        <v>3.1199646686155291</v>
      </c>
      <c r="AH40" s="81">
        <f>AH53/1000</f>
        <v>3.1505779392532003</v>
      </c>
    </row>
    <row r="41" spans="1:36" x14ac:dyDescent="0.25">
      <c r="A41" s="81" t="s">
        <v>31</v>
      </c>
      <c r="B41" s="11">
        <f>B54/1000</f>
        <v>5.3072530955788109</v>
      </c>
      <c r="C41" s="10">
        <f>C54/1000</f>
        <v>5.3072530955788109</v>
      </c>
      <c r="D41" s="136"/>
      <c r="E41" s="136"/>
      <c r="F41" s="136"/>
      <c r="G41" s="136"/>
      <c r="H41" s="10">
        <f>H54/1000</f>
        <v>6.5285613896925039</v>
      </c>
      <c r="I41" s="136"/>
      <c r="J41" s="136"/>
      <c r="K41" s="10">
        <f>K54/1000</f>
        <v>6.1849538413495226</v>
      </c>
      <c r="L41" s="10">
        <f>L54/1000</f>
        <v>6.280705108550813</v>
      </c>
      <c r="M41" s="10">
        <f>M54/1000</f>
        <v>6.3348334339389663</v>
      </c>
      <c r="N41" s="10">
        <f>N54/1000</f>
        <v>6.6486345062632246</v>
      </c>
      <c r="O41" s="10">
        <f>O54/1000</f>
        <v>5.2178499092876462</v>
      </c>
      <c r="P41" s="10">
        <f>P54/1000</f>
        <v>5.0259036865628275</v>
      </c>
      <c r="Q41" s="10">
        <f>Q54/1000</f>
        <v>4.8769561893518789</v>
      </c>
      <c r="R41" s="10">
        <f>R54/1000</f>
        <v>5.4000316169769924</v>
      </c>
      <c r="S41" s="10">
        <f>S54/1000</f>
        <v>5.7294465387799836</v>
      </c>
      <c r="T41" s="10">
        <f>T54/1000</f>
        <v>4.6550042348517664</v>
      </c>
      <c r="U41" s="10">
        <f>U54/1000</f>
        <v>4.8406218326631825</v>
      </c>
      <c r="V41" s="10">
        <f>V54/1000</f>
        <v>3.6872698798917121</v>
      </c>
      <c r="W41" s="10">
        <f>W54/1000</f>
        <v>3.941136913104017</v>
      </c>
      <c r="X41" s="10">
        <f>X54/1000</f>
        <v>3.7289981807510593</v>
      </c>
      <c r="Y41" s="10">
        <f>Y54/1000</f>
        <v>3.8585202765367632</v>
      </c>
      <c r="Z41" s="10">
        <f>Z54/1000</f>
        <v>4.0581726593005989</v>
      </c>
      <c r="AA41" s="10">
        <f>AA54/1000</f>
        <v>3.8173928655290981</v>
      </c>
      <c r="AB41" s="10">
        <f>AB54/1000</f>
        <v>3.816843346094184</v>
      </c>
      <c r="AC41" s="10">
        <f>AC54/1000</f>
        <v>4.0105456598005986</v>
      </c>
      <c r="AD41" s="10">
        <f>AD54/1000</f>
        <v>3.4216851240291577</v>
      </c>
      <c r="AE41" s="10">
        <f>AE54/1000</f>
        <v>2.9089357767255817</v>
      </c>
      <c r="AF41" s="10">
        <f>AF54/1000</f>
        <v>2.7766730947577494</v>
      </c>
      <c r="AG41" s="10">
        <f>AG54/1000</f>
        <v>2.8468816235140553</v>
      </c>
      <c r="AH41" s="81">
        <f>AH54/1000</f>
        <v>3.0840619481279163</v>
      </c>
    </row>
    <row r="42" spans="1:36" x14ac:dyDescent="0.25">
      <c r="A42" s="81" t="s">
        <v>32</v>
      </c>
      <c r="B42" s="11">
        <f>B55/1000</f>
        <v>0.72193848289935647</v>
      </c>
      <c r="C42" s="10">
        <f>C55/1000</f>
        <v>0.72193848289935647</v>
      </c>
      <c r="D42" s="136"/>
      <c r="E42" s="136"/>
      <c r="F42" s="136"/>
      <c r="G42" s="136"/>
      <c r="H42" s="10">
        <f>H55/1000</f>
        <v>0.71782602160039699</v>
      </c>
      <c r="I42" s="136"/>
      <c r="J42" s="136"/>
      <c r="K42" s="10">
        <f>K55/1000</f>
        <v>0.77416538864788509</v>
      </c>
      <c r="L42" s="10">
        <f>L55/1000</f>
        <v>0.86774352067533034</v>
      </c>
      <c r="M42" s="10">
        <f>M55/1000</f>
        <v>0.61962003807606514</v>
      </c>
      <c r="N42" s="10">
        <f>N55/1000</f>
        <v>0.58684880322372013</v>
      </c>
      <c r="O42" s="10">
        <f>O55/1000</f>
        <v>0.21295796645893975</v>
      </c>
      <c r="P42" s="10">
        <f>P55/1000</f>
        <v>0.22027796609263006</v>
      </c>
      <c r="Q42" s="10">
        <f>Q55/1000</f>
        <v>0.22449952112817748</v>
      </c>
      <c r="R42" s="10">
        <f>R55/1000</f>
        <v>0.43077603455978047</v>
      </c>
      <c r="S42" s="10">
        <f>S55/1000</f>
        <v>0.43656622350814084</v>
      </c>
      <c r="T42" s="10">
        <f>T55/1000</f>
        <v>0.49270501638009578</v>
      </c>
      <c r="U42" s="10">
        <f>U55/1000</f>
        <v>0.40346500463469431</v>
      </c>
      <c r="V42" s="10">
        <f>V55/1000</f>
        <v>0.1806486207853783</v>
      </c>
      <c r="W42" s="10">
        <f>W55/1000</f>
        <v>0.17299675094067379</v>
      </c>
      <c r="X42" s="10">
        <f>X55/1000</f>
        <v>0.16496951475042487</v>
      </c>
      <c r="Y42" s="10">
        <f>Y55/1000</f>
        <v>0.1639709241584037</v>
      </c>
      <c r="Z42" s="10">
        <f>Z55/1000</f>
        <v>0.15034714987612519</v>
      </c>
      <c r="AA42" s="10">
        <f>AA55/1000</f>
        <v>0.18277602469270773</v>
      </c>
      <c r="AB42" s="10">
        <f>AB55/1000</f>
        <v>0.23104904744986923</v>
      </c>
      <c r="AC42" s="10">
        <f>AC55/1000</f>
        <v>0.22527236402922285</v>
      </c>
      <c r="AD42" s="10">
        <f>AD55/1000</f>
        <v>0.22475356205469585</v>
      </c>
      <c r="AE42" s="10">
        <f>AE55/1000</f>
        <v>0.23510608085238249</v>
      </c>
      <c r="AF42" s="10">
        <f>AF55/1000</f>
        <v>0.23104152434726294</v>
      </c>
      <c r="AG42" s="10">
        <f>AG55/1000</f>
        <v>0.22052928948933465</v>
      </c>
      <c r="AH42" s="81">
        <f>AH55/1000</f>
        <v>0.22859836581439313</v>
      </c>
    </row>
    <row r="43" spans="1:36" x14ac:dyDescent="0.25">
      <c r="A43" s="81" t="s">
        <v>33</v>
      </c>
      <c r="B43" s="11">
        <f>B56/1000</f>
        <v>2.8197432985780022</v>
      </c>
      <c r="C43" s="10">
        <f>C56/1000</f>
        <v>2.8197432985780009</v>
      </c>
      <c r="D43" s="136"/>
      <c r="E43" s="136"/>
      <c r="F43" s="136"/>
      <c r="G43" s="136"/>
      <c r="H43" s="10">
        <f>H56/1000</f>
        <v>2.5840661832619976</v>
      </c>
      <c r="I43" s="136"/>
      <c r="J43" s="136"/>
      <c r="K43" s="10">
        <f>K56/1000</f>
        <v>2.4070217366300017</v>
      </c>
      <c r="L43" s="10">
        <f>L56/1000</f>
        <v>2.3770844297830029</v>
      </c>
      <c r="M43" s="10">
        <f>M56/1000</f>
        <v>2.3425946444560042</v>
      </c>
      <c r="N43" s="10">
        <f>N56/1000</f>
        <v>2.3272028873516697</v>
      </c>
      <c r="O43" s="10">
        <f>O56/1000</f>
        <v>2.3080537819436668</v>
      </c>
      <c r="P43" s="10">
        <f>P56/1000</f>
        <v>2.2796455181839956</v>
      </c>
      <c r="Q43" s="10">
        <f>Q56/1000</f>
        <v>2.2850788055226627</v>
      </c>
      <c r="R43" s="10">
        <f>R56/1000</f>
        <v>2.3016091115430037</v>
      </c>
      <c r="S43" s="10">
        <f>S56/1000</f>
        <v>2.3121465640833305</v>
      </c>
      <c r="T43" s="10">
        <f>T56/1000</f>
        <v>2.3431617537496687</v>
      </c>
      <c r="U43" s="10">
        <f>U56/1000</f>
        <v>2.3591660271223374</v>
      </c>
      <c r="V43" s="10">
        <f>V56/1000</f>
        <v>2.4251757770259998</v>
      </c>
      <c r="W43" s="10">
        <f>W56/1000</f>
        <v>2.4535915887063338</v>
      </c>
      <c r="X43" s="10">
        <f>X56/1000</f>
        <v>2.4453195489330022</v>
      </c>
      <c r="Y43" s="10">
        <f>Y56/1000</f>
        <v>2.5865061261916624</v>
      </c>
      <c r="Z43" s="10">
        <f>Z56/1000</f>
        <v>2.404037605600664</v>
      </c>
      <c r="AA43" s="10">
        <f>AA56/1000</f>
        <v>2.4023583051376645</v>
      </c>
      <c r="AB43" s="10">
        <f>AB56/1000</f>
        <v>2.3990696342546665</v>
      </c>
      <c r="AC43" s="10">
        <f>AC56/1000</f>
        <v>2.4160094984413378</v>
      </c>
      <c r="AD43" s="10">
        <f>AD56/1000</f>
        <v>2.3795619694126668</v>
      </c>
      <c r="AE43" s="10">
        <f>AE56/1000</f>
        <v>2.3653720369833335</v>
      </c>
      <c r="AF43" s="10">
        <f>AF56/1000</f>
        <v>2.3290033442596632</v>
      </c>
      <c r="AG43" s="10">
        <f>AG56/1000</f>
        <v>2.3129661549133314</v>
      </c>
      <c r="AH43" s="81">
        <f>AH56/1000</f>
        <v>2.3259239056693288</v>
      </c>
    </row>
    <row r="44" spans="1:36" x14ac:dyDescent="0.25">
      <c r="A44" s="81" t="s">
        <v>34</v>
      </c>
      <c r="B44" s="11">
        <f>B57/1000</f>
        <v>0.60752094565501091</v>
      </c>
      <c r="C44" s="10">
        <f>C57/1000</f>
        <v>0.60752094565501091</v>
      </c>
      <c r="D44" s="136"/>
      <c r="E44" s="136"/>
      <c r="F44" s="136"/>
      <c r="G44" s="136"/>
      <c r="H44" s="10">
        <f>H57/1000</f>
        <v>0.46858871755390991</v>
      </c>
      <c r="I44" s="136"/>
      <c r="J44" s="136"/>
      <c r="K44" s="10">
        <f>K57/1000</f>
        <v>0.34219810910583137</v>
      </c>
      <c r="L44" s="10">
        <f>L57/1000</f>
        <v>0.3443398417496018</v>
      </c>
      <c r="M44" s="10">
        <f>M57/1000</f>
        <v>0.29002441132677093</v>
      </c>
      <c r="N44" s="10">
        <f>N57/1000</f>
        <v>0.27915340027842334</v>
      </c>
      <c r="O44" s="10">
        <f>O57/1000</f>
        <v>0.22707116016444837</v>
      </c>
      <c r="P44" s="10">
        <f>P57/1000</f>
        <v>0.17405597632066191</v>
      </c>
      <c r="Q44" s="10">
        <f>Q57/1000</f>
        <v>0.19236890782758106</v>
      </c>
      <c r="R44" s="10">
        <f>R57/1000</f>
        <v>0.39097841130645106</v>
      </c>
      <c r="S44" s="10">
        <f>S57/1000</f>
        <v>0.30445514310418498</v>
      </c>
      <c r="T44" s="10">
        <f>T57/1000</f>
        <v>0.28294951449197364</v>
      </c>
      <c r="U44" s="10">
        <f>U57/1000</f>
        <v>0.21698547950036431</v>
      </c>
      <c r="V44" s="10">
        <f>V57/1000</f>
        <v>0.20656271191222444</v>
      </c>
      <c r="W44" s="10">
        <f>W57/1000</f>
        <v>0.20552000390873537</v>
      </c>
      <c r="X44" s="10">
        <f>X57/1000</f>
        <v>0.19889780757950151</v>
      </c>
      <c r="Y44" s="10">
        <f>Y57/1000</f>
        <v>0.19721736970313242</v>
      </c>
      <c r="Z44" s="10">
        <f>Z57/1000</f>
        <v>0.20076508055321907</v>
      </c>
      <c r="AA44" s="10">
        <f>AA57/1000</f>
        <v>0.18249574419317144</v>
      </c>
      <c r="AB44" s="10">
        <f>AB57/1000</f>
        <v>0.18247674028779343</v>
      </c>
      <c r="AC44" s="10">
        <f>AC57/1000</f>
        <v>0.13649106649743628</v>
      </c>
      <c r="AD44" s="10">
        <f>AD57/1000</f>
        <v>0.13997748072035102</v>
      </c>
      <c r="AE44" s="10">
        <f>AE57/1000</f>
        <v>0.14732911339320809</v>
      </c>
      <c r="AF44" s="10">
        <f>AF57/1000</f>
        <v>0.14389007048980709</v>
      </c>
      <c r="AG44" s="10">
        <f>AG57/1000</f>
        <v>0.140617459229743</v>
      </c>
      <c r="AH44" s="81">
        <f>AH57/1000</f>
        <v>0.13876077345018506</v>
      </c>
      <c r="AJ44" s="42"/>
    </row>
    <row r="45" spans="1:36" x14ac:dyDescent="0.25">
      <c r="A45" s="81" t="s">
        <v>35</v>
      </c>
      <c r="B45" s="11">
        <f>B58/1000</f>
        <v>3.7319396436914873</v>
      </c>
      <c r="C45" s="10">
        <f>C58/1000</f>
        <v>3.7204303553694325</v>
      </c>
      <c r="D45" s="136"/>
      <c r="E45" s="136"/>
      <c r="F45" s="136"/>
      <c r="G45" s="136"/>
      <c r="H45" s="10">
        <f>H58/1000</f>
        <v>2.8775055894928747</v>
      </c>
      <c r="I45" s="136"/>
      <c r="J45" s="136"/>
      <c r="K45" s="10">
        <f>K58/1000</f>
        <v>2.8727111575792219</v>
      </c>
      <c r="L45" s="10">
        <f>L58/1000</f>
        <v>2.8960777020620965</v>
      </c>
      <c r="M45" s="10">
        <f>M58/1000</f>
        <v>2.8614657999328075</v>
      </c>
      <c r="N45" s="10">
        <f>N58/1000</f>
        <v>2.8224735407509725</v>
      </c>
      <c r="O45" s="10">
        <f>O58/1000</f>
        <v>2.9147088316527738</v>
      </c>
      <c r="P45" s="10">
        <f>P58/1000</f>
        <v>2.9390397894275213</v>
      </c>
      <c r="Q45" s="10">
        <f>Q58/1000</f>
        <v>2.9194100074714644</v>
      </c>
      <c r="R45" s="10">
        <f>R58/1000</f>
        <v>2.5872052707459541</v>
      </c>
      <c r="S45" s="10">
        <f>S58/1000</f>
        <v>2.7665958323361908</v>
      </c>
      <c r="T45" s="10">
        <f>T58/1000</f>
        <v>2.575319985866924</v>
      </c>
      <c r="U45" s="10">
        <f>U58/1000</f>
        <v>2.73762668074365</v>
      </c>
      <c r="V45" s="10">
        <f>V58/1000</f>
        <v>2.7663430003995471</v>
      </c>
      <c r="W45" s="10">
        <f>W58/1000</f>
        <v>3.1491652198968603</v>
      </c>
      <c r="X45" s="10">
        <f>X58/1000</f>
        <v>2.5680735070007734</v>
      </c>
      <c r="Y45" s="10">
        <f>Y58/1000</f>
        <v>2.6117678567178761</v>
      </c>
      <c r="Z45" s="10">
        <f>Z58/1000</f>
        <v>2.8171397672635643</v>
      </c>
      <c r="AA45" s="10">
        <f>AA58/1000</f>
        <v>2.5086687351535453</v>
      </c>
      <c r="AB45" s="10">
        <f>AB58/1000</f>
        <v>2.62199053722148</v>
      </c>
      <c r="AC45" s="10">
        <f>AC58/1000</f>
        <v>2.7070915271876941</v>
      </c>
      <c r="AD45" s="10">
        <f>AD58/1000</f>
        <v>2.6479523554148603</v>
      </c>
      <c r="AE45" s="10">
        <f>AE58/1000</f>
        <v>2.7336430573887882</v>
      </c>
      <c r="AF45" s="10">
        <f>AF58/1000</f>
        <v>2.6140401750586868</v>
      </c>
      <c r="AG45" s="10">
        <f>AG58/1000</f>
        <v>2.6600513357163931</v>
      </c>
      <c r="AH45" s="81">
        <f>AH58/1000</f>
        <v>2.7872753363888054</v>
      </c>
    </row>
    <row r="46" spans="1:36" x14ac:dyDescent="0.25">
      <c r="A46" s="81" t="s">
        <v>36</v>
      </c>
      <c r="B46" s="11">
        <f>B59/1000</f>
        <v>3.6382217076294672</v>
      </c>
      <c r="C46" s="10">
        <f>C59/1000</f>
        <v>3.6382217076294698</v>
      </c>
      <c r="D46" s="136"/>
      <c r="E46" s="136"/>
      <c r="F46" s="136"/>
      <c r="G46" s="136"/>
      <c r="H46" s="10">
        <f>H59/1000</f>
        <v>3.6376878591370727</v>
      </c>
      <c r="I46" s="136"/>
      <c r="J46" s="136"/>
      <c r="K46" s="10">
        <f>K59/1000</f>
        <v>3.8308440697827781</v>
      </c>
      <c r="L46" s="10">
        <f>L59/1000</f>
        <v>3.9910780551540608</v>
      </c>
      <c r="M46" s="10">
        <f>M59/1000</f>
        <v>4.1187742166878119</v>
      </c>
      <c r="N46" s="10">
        <f>N59/1000</f>
        <v>4.1841284659225506</v>
      </c>
      <c r="O46" s="10">
        <f>O59/1000</f>
        <v>4.347886540667802</v>
      </c>
      <c r="P46" s="10">
        <f>P59/1000</f>
        <v>4.5312299959486024</v>
      </c>
      <c r="Q46" s="10">
        <f>Q59/1000</f>
        <v>4.5689230973094395</v>
      </c>
      <c r="R46" s="10">
        <f>R59/1000</f>
        <v>4.6757030705278106</v>
      </c>
      <c r="S46" s="10">
        <f>S59/1000</f>
        <v>4.6918163982099079</v>
      </c>
      <c r="T46" s="10">
        <f>T59/1000</f>
        <v>4.8181832261302073</v>
      </c>
      <c r="U46" s="10">
        <f>U59/1000</f>
        <v>4.6734160784420231</v>
      </c>
      <c r="V46" s="10">
        <f>V59/1000</f>
        <v>4.6659039382147132</v>
      </c>
      <c r="W46" s="10">
        <f>W59/1000</f>
        <v>4.5493659495842005</v>
      </c>
      <c r="X46" s="10">
        <f>X59/1000</f>
        <v>4.416730578761082</v>
      </c>
      <c r="Y46" s="10">
        <f>Y59/1000</f>
        <v>4.3562300037059547</v>
      </c>
      <c r="Z46" s="10">
        <f>Z59/1000</f>
        <v>4.3776221376453295</v>
      </c>
      <c r="AA46" s="10">
        <f>AA59/1000</f>
        <v>4.28718680322618</v>
      </c>
      <c r="AB46" s="10">
        <f>AB59/1000</f>
        <v>4.3608955959366789</v>
      </c>
      <c r="AC46" s="10">
        <f>AC59/1000</f>
        <v>4.4603626665893392</v>
      </c>
      <c r="AD46" s="10">
        <f>AD59/1000</f>
        <v>4.4759835868983888</v>
      </c>
      <c r="AE46" s="10">
        <f>AE59/1000</f>
        <v>4.4126853668921493</v>
      </c>
      <c r="AF46" s="10">
        <f>AF59/1000</f>
        <v>4.3411827675676893</v>
      </c>
      <c r="AG46" s="10">
        <f>AG59/1000</f>
        <v>3.3730209262115931</v>
      </c>
      <c r="AH46" s="81">
        <f>AH59/1000</f>
        <v>3.7543550513361676</v>
      </c>
    </row>
    <row r="47" spans="1:36" x14ac:dyDescent="0.25">
      <c r="A47" s="81" t="s">
        <v>37</v>
      </c>
      <c r="B47" s="11">
        <f>B60/1000</f>
        <v>2.0102887811666785</v>
      </c>
      <c r="C47" s="10">
        <f>C60/1000</f>
        <v>2.0102887811666785</v>
      </c>
      <c r="D47" s="136"/>
      <c r="E47" s="136"/>
      <c r="F47" s="136"/>
      <c r="G47" s="136"/>
      <c r="H47" s="10">
        <f>H60/1000</f>
        <v>2.2047200966121006</v>
      </c>
      <c r="I47" s="136"/>
      <c r="J47" s="136"/>
      <c r="K47" s="10">
        <f>K60/1000</f>
        <v>2.294256901876782</v>
      </c>
      <c r="L47" s="10">
        <f>L60/1000</f>
        <v>2.2896519988575053</v>
      </c>
      <c r="M47" s="10">
        <f>M60/1000</f>
        <v>2.2858976797388464</v>
      </c>
      <c r="N47" s="10">
        <f>N60/1000</f>
        <v>2.2867946061770956</v>
      </c>
      <c r="O47" s="10">
        <f>O60/1000</f>
        <v>2.2805770806739867</v>
      </c>
      <c r="P47" s="10">
        <f>P60/1000</f>
        <v>2.2563704821917243</v>
      </c>
      <c r="Q47" s="10">
        <f>Q60/1000</f>
        <v>2.2324642562441492</v>
      </c>
      <c r="R47" s="10">
        <f>R60/1000</f>
        <v>2.1893685417488702</v>
      </c>
      <c r="S47" s="10">
        <f>S60/1000</f>
        <v>2.1501332191062303</v>
      </c>
      <c r="T47" s="10">
        <f>T60/1000</f>
        <v>2.1081045168394494</v>
      </c>
      <c r="U47" s="10">
        <f>U60/1000</f>
        <v>1.9765563445387697</v>
      </c>
      <c r="V47" s="10">
        <f>V60/1000</f>
        <v>1.7492076457719743</v>
      </c>
      <c r="W47" s="10">
        <f>W60/1000</f>
        <v>1.4182695595263992</v>
      </c>
      <c r="X47" s="10">
        <f>X60/1000</f>
        <v>1.3583298215097428</v>
      </c>
      <c r="Y47" s="10">
        <f>Y60/1000</f>
        <v>1.2649801786779553</v>
      </c>
      <c r="Z47" s="10">
        <f>Z60/1000</f>
        <v>1.1451472934575175</v>
      </c>
      <c r="AA47" s="10">
        <f>AA60/1000</f>
        <v>0.76901719997074669</v>
      </c>
      <c r="AB47" s="10">
        <f>AB60/1000</f>
        <v>0.87787780452524111</v>
      </c>
      <c r="AC47" s="10">
        <f>AC60/1000</f>
        <v>0.83613340731997465</v>
      </c>
      <c r="AD47" s="10">
        <f>AD60/1000</f>
        <v>0.74609716316998154</v>
      </c>
      <c r="AE47" s="10">
        <f>AE60/1000</f>
        <v>0.82506009557456372</v>
      </c>
      <c r="AF47" s="10">
        <f>AF60/1000</f>
        <v>0.81171105190660575</v>
      </c>
      <c r="AG47" s="10">
        <f>AG60/1000</f>
        <v>0.79647616273985689</v>
      </c>
      <c r="AH47" s="81">
        <f>AH60/1000</f>
        <v>0.79187344980702012</v>
      </c>
    </row>
    <row r="48" spans="1:36" s="3" customFormat="1" ht="15.6" x14ac:dyDescent="0.3">
      <c r="A48" s="54" t="s">
        <v>39</v>
      </c>
      <c r="B48" s="54">
        <f>B61/1000</f>
        <v>29.237547252768636</v>
      </c>
      <c r="C48" s="54">
        <f>C61/1000</f>
        <v>29.222231679549274</v>
      </c>
      <c r="D48" s="137"/>
      <c r="E48" s="137"/>
      <c r="F48" s="137"/>
      <c r="G48" s="137"/>
      <c r="H48" s="54">
        <f>H61/1000</f>
        <v>29.041632108734476</v>
      </c>
      <c r="I48" s="137"/>
      <c r="J48" s="137"/>
      <c r="K48" s="54">
        <f>K61/1000</f>
        <v>28.0277092547515</v>
      </c>
      <c r="L48" s="54">
        <f>L61/1000</f>
        <v>28.485014021069428</v>
      </c>
      <c r="M48" s="54">
        <f>M61/1000</f>
        <v>28.081166987612196</v>
      </c>
      <c r="N48" s="54">
        <f>N61/1000</f>
        <v>28.518169477735665</v>
      </c>
      <c r="O48" s="54">
        <f>O61/1000</f>
        <v>25.9453236167661</v>
      </c>
      <c r="P48" s="54">
        <f>P61/1000</f>
        <v>26.249145537677997</v>
      </c>
      <c r="Q48" s="54">
        <f>Q61/1000</f>
        <v>26.139012698060618</v>
      </c>
      <c r="R48" s="54">
        <f>R61/1000</f>
        <v>27.467159277910959</v>
      </c>
      <c r="S48" s="54">
        <f>S61/1000</f>
        <v>27.636190495947865</v>
      </c>
      <c r="T48" s="54">
        <f>T61/1000</f>
        <v>26.411300913781314</v>
      </c>
      <c r="U48" s="54">
        <f>U61/1000</f>
        <v>25.951497117420445</v>
      </c>
      <c r="V48" s="54">
        <f>V61/1000</f>
        <v>24.18320851451535</v>
      </c>
      <c r="W48" s="54">
        <f>W61/1000</f>
        <v>24.800988600040398</v>
      </c>
      <c r="X48" s="54">
        <f>X61/1000</f>
        <v>23.565585942366983</v>
      </c>
      <c r="Y48" s="54">
        <f>Y61/1000</f>
        <v>23.771597430420371</v>
      </c>
      <c r="Z48" s="54">
        <f>Z61/1000</f>
        <v>23.864239336142116</v>
      </c>
      <c r="AA48" s="54">
        <f>AA61/1000</f>
        <v>23.262360203562519</v>
      </c>
      <c r="AB48" s="54">
        <f>AB61/1000</f>
        <v>23.79374133483168</v>
      </c>
      <c r="AC48" s="54">
        <f>AC61/1000</f>
        <v>23.953597495280434</v>
      </c>
      <c r="AD48" s="54">
        <f>AD61/1000</f>
        <v>23.220682468650867</v>
      </c>
      <c r="AE48" s="54">
        <f>AE61/1000</f>
        <v>22.755044580807343</v>
      </c>
      <c r="AF48" s="54">
        <f>AF61/1000</f>
        <v>22.247861933585892</v>
      </c>
      <c r="AG48" s="54">
        <f>AG61/1000</f>
        <v>21.39975981295396</v>
      </c>
      <c r="AH48" s="54">
        <f>AH61/1000</f>
        <v>22.459593828479843</v>
      </c>
    </row>
    <row r="49" spans="1:34" ht="18.600000000000001" x14ac:dyDescent="0.4">
      <c r="A49" s="2" t="s">
        <v>150</v>
      </c>
    </row>
    <row r="50" spans="1:34" ht="18.600000000000001" x14ac:dyDescent="0.4">
      <c r="X50" s="6"/>
      <c r="Z50" s="6"/>
      <c r="AH50" s="6" t="s">
        <v>54</v>
      </c>
    </row>
    <row r="51" spans="1:34" ht="15.6" x14ac:dyDescent="0.3">
      <c r="A51" s="56" t="s">
        <v>38</v>
      </c>
      <c r="B51" s="57" t="s">
        <v>89</v>
      </c>
      <c r="C51" s="57" t="s">
        <v>92</v>
      </c>
      <c r="D51" s="138" t="s">
        <v>117</v>
      </c>
      <c r="E51" s="138" t="s">
        <v>118</v>
      </c>
      <c r="F51" s="138" t="s">
        <v>119</v>
      </c>
      <c r="G51" s="138" t="s">
        <v>120</v>
      </c>
      <c r="H51" s="82" t="s">
        <v>93</v>
      </c>
      <c r="I51" s="138" t="s">
        <v>121</v>
      </c>
      <c r="J51" s="138" t="s">
        <v>122</v>
      </c>
      <c r="K51" s="82" t="s">
        <v>94</v>
      </c>
      <c r="L51" s="82" t="s">
        <v>95</v>
      </c>
      <c r="M51" s="82" t="s">
        <v>96</v>
      </c>
      <c r="N51" s="82" t="s">
        <v>97</v>
      </c>
      <c r="O51" s="82" t="s">
        <v>98</v>
      </c>
      <c r="P51" s="82" t="s">
        <v>99</v>
      </c>
      <c r="Q51" s="82" t="s">
        <v>100</v>
      </c>
      <c r="R51" s="82" t="s">
        <v>101</v>
      </c>
      <c r="S51" s="82" t="s">
        <v>102</v>
      </c>
      <c r="T51" s="82" t="s">
        <v>103</v>
      </c>
      <c r="U51" s="82" t="s">
        <v>104</v>
      </c>
      <c r="V51" s="82" t="s">
        <v>105</v>
      </c>
      <c r="W51" s="82" t="s">
        <v>106</v>
      </c>
      <c r="X51" s="82" t="s">
        <v>107</v>
      </c>
      <c r="Y51" s="82" t="s">
        <v>108</v>
      </c>
      <c r="Z51" s="82" t="s">
        <v>109</v>
      </c>
      <c r="AA51" s="82" t="s">
        <v>110</v>
      </c>
      <c r="AB51" s="82" t="s">
        <v>111</v>
      </c>
      <c r="AC51" s="82" t="s">
        <v>112</v>
      </c>
      <c r="AD51" s="82" t="s">
        <v>113</v>
      </c>
      <c r="AE51" s="82" t="s">
        <v>114</v>
      </c>
      <c r="AF51" s="82" t="s">
        <v>90</v>
      </c>
      <c r="AG51" s="82" t="s">
        <v>91</v>
      </c>
      <c r="AH51" s="82" t="s">
        <v>147</v>
      </c>
    </row>
    <row r="52" spans="1:34" x14ac:dyDescent="0.25">
      <c r="A52" s="2" t="s">
        <v>29</v>
      </c>
      <c r="B52" s="8">
        <v>5404.6125042081649</v>
      </c>
      <c r="C52" s="8">
        <v>5404.6125042081594</v>
      </c>
      <c r="D52" s="136"/>
      <c r="E52" s="136"/>
      <c r="F52" s="136"/>
      <c r="G52" s="136"/>
      <c r="H52" s="85">
        <v>5866.791334054039</v>
      </c>
      <c r="I52" s="136"/>
      <c r="J52" s="136"/>
      <c r="K52" s="85">
        <v>6020.2598232383434</v>
      </c>
      <c r="L52" s="85">
        <v>5964.3017730900056</v>
      </c>
      <c r="M52" s="85">
        <v>5790.9189303230723</v>
      </c>
      <c r="N52" s="85">
        <v>5773.7620829291427</v>
      </c>
      <c r="O52" s="85">
        <v>5780.5621150447805</v>
      </c>
      <c r="P52" s="85">
        <v>5828.6946640563228</v>
      </c>
      <c r="Q52" s="85">
        <v>5829.3935710164342</v>
      </c>
      <c r="R52" s="85">
        <v>5923.0798686856997</v>
      </c>
      <c r="S52" s="85">
        <v>5812.487138791219</v>
      </c>
      <c r="T52" s="85">
        <v>5758.1835644698422</v>
      </c>
      <c r="U52" s="85">
        <v>5684.0168543038426</v>
      </c>
      <c r="V52" s="85">
        <v>5600.3133305207994</v>
      </c>
      <c r="W52" s="85">
        <v>5654.2947681844262</v>
      </c>
      <c r="X52" s="85">
        <v>5602.7757019475785</v>
      </c>
      <c r="Y52" s="85">
        <v>5788.8539786768988</v>
      </c>
      <c r="Z52" s="85">
        <v>5663.845789259477</v>
      </c>
      <c r="AA52" s="85">
        <v>5736.7988728966029</v>
      </c>
      <c r="AB52" s="85">
        <v>5912.0097536190788</v>
      </c>
      <c r="AC52" s="85">
        <v>5950.0492132246336</v>
      </c>
      <c r="AD52" s="85">
        <v>6056.9213909576629</v>
      </c>
      <c r="AE52" s="85">
        <v>5980.0675370350245</v>
      </c>
      <c r="AF52" s="85">
        <v>5900.4300631586902</v>
      </c>
      <c r="AG52" s="85">
        <v>5929.2521925241181</v>
      </c>
      <c r="AH52" s="85">
        <v>6198.1670586328273</v>
      </c>
    </row>
    <row r="53" spans="1:34" x14ac:dyDescent="0.25">
      <c r="A53" s="2" t="s">
        <v>30</v>
      </c>
      <c r="B53" s="8">
        <v>4996.0287933616519</v>
      </c>
      <c r="C53" s="8">
        <v>4992.222508464356</v>
      </c>
      <c r="D53" s="136"/>
      <c r="E53" s="136"/>
      <c r="F53" s="136"/>
      <c r="G53" s="136"/>
      <c r="H53" s="85">
        <v>4155.8849173295794</v>
      </c>
      <c r="I53" s="136"/>
      <c r="J53" s="136"/>
      <c r="K53" s="85">
        <v>3301.2982265411329</v>
      </c>
      <c r="L53" s="85">
        <v>3474.0315911470152</v>
      </c>
      <c r="M53" s="85">
        <v>3437.037833131847</v>
      </c>
      <c r="N53" s="85">
        <v>3609.1711848388677</v>
      </c>
      <c r="O53" s="85">
        <v>2655.6562308720577</v>
      </c>
      <c r="P53" s="85">
        <v>2993.9274588937124</v>
      </c>
      <c r="Q53" s="85">
        <v>3009.9183421888356</v>
      </c>
      <c r="R53" s="85">
        <v>3568.4073518163973</v>
      </c>
      <c r="S53" s="85">
        <v>3432.5434380286815</v>
      </c>
      <c r="T53" s="85">
        <v>3377.6891010013865</v>
      </c>
      <c r="U53" s="85">
        <v>3059.6428154715768</v>
      </c>
      <c r="V53" s="85">
        <v>2901.7836099930046</v>
      </c>
      <c r="W53" s="85">
        <v>3256.6478461887541</v>
      </c>
      <c r="X53" s="85">
        <v>3081.4912811338186</v>
      </c>
      <c r="Y53" s="85">
        <v>2943.5507160517204</v>
      </c>
      <c r="Z53" s="85">
        <v>3047.1618531856207</v>
      </c>
      <c r="AA53" s="85">
        <v>3375.6656527628033</v>
      </c>
      <c r="AB53" s="85">
        <v>3391.5288754426892</v>
      </c>
      <c r="AC53" s="85">
        <v>3211.6420921901972</v>
      </c>
      <c r="AD53" s="85">
        <v>3127.7498359930973</v>
      </c>
      <c r="AE53" s="85">
        <v>3146.8455159623104</v>
      </c>
      <c r="AF53" s="85">
        <v>3099.8898420397363</v>
      </c>
      <c r="AG53" s="85">
        <v>3119.9646686155293</v>
      </c>
      <c r="AH53" s="85">
        <v>3150.5779392532004</v>
      </c>
    </row>
    <row r="54" spans="1:34" x14ac:dyDescent="0.25">
      <c r="A54" s="2" t="s">
        <v>31</v>
      </c>
      <c r="B54" s="8">
        <v>5307.2530955788106</v>
      </c>
      <c r="C54" s="8">
        <v>5307.2530955788106</v>
      </c>
      <c r="D54" s="136"/>
      <c r="E54" s="136"/>
      <c r="F54" s="136"/>
      <c r="G54" s="136"/>
      <c r="H54" s="85">
        <v>6528.5613896925042</v>
      </c>
      <c r="I54" s="136"/>
      <c r="J54" s="136"/>
      <c r="K54" s="85">
        <v>6184.9538413495229</v>
      </c>
      <c r="L54" s="85">
        <v>6280.7051085508128</v>
      </c>
      <c r="M54" s="85">
        <v>6334.8334339389667</v>
      </c>
      <c r="N54" s="85">
        <v>6648.6345062632245</v>
      </c>
      <c r="O54" s="85">
        <v>5217.8499092876464</v>
      </c>
      <c r="P54" s="85">
        <v>5025.9036865628277</v>
      </c>
      <c r="Q54" s="85">
        <v>4876.9561893518785</v>
      </c>
      <c r="R54" s="85">
        <v>5400.0316169769922</v>
      </c>
      <c r="S54" s="85">
        <v>5729.4465387799837</v>
      </c>
      <c r="T54" s="85">
        <v>4655.0042348517663</v>
      </c>
      <c r="U54" s="85">
        <v>4840.6218326631824</v>
      </c>
      <c r="V54" s="85">
        <v>3687.2698798917122</v>
      </c>
      <c r="W54" s="85">
        <v>3941.1369131040169</v>
      </c>
      <c r="X54" s="85">
        <v>3728.9981807510594</v>
      </c>
      <c r="Y54" s="85">
        <v>3858.520276536763</v>
      </c>
      <c r="Z54" s="85">
        <v>4058.1726593005992</v>
      </c>
      <c r="AA54" s="85">
        <v>3817.3928655290979</v>
      </c>
      <c r="AB54" s="85">
        <v>3816.8433460941837</v>
      </c>
      <c r="AC54" s="85">
        <v>4010.545659800599</v>
      </c>
      <c r="AD54" s="85">
        <v>3421.6851240291576</v>
      </c>
      <c r="AE54" s="85">
        <v>2908.9357767255815</v>
      </c>
      <c r="AF54" s="85">
        <v>2776.6730947577494</v>
      </c>
      <c r="AG54" s="85">
        <v>2846.8816235140553</v>
      </c>
      <c r="AH54" s="85">
        <v>3084.0619481279164</v>
      </c>
    </row>
    <row r="55" spans="1:34" x14ac:dyDescent="0.25">
      <c r="A55" s="2" t="s">
        <v>32</v>
      </c>
      <c r="B55" s="8">
        <v>721.93848289935647</v>
      </c>
      <c r="C55" s="8">
        <v>721.93848289935647</v>
      </c>
      <c r="D55" s="136"/>
      <c r="E55" s="136"/>
      <c r="F55" s="136"/>
      <c r="G55" s="136"/>
      <c r="H55" s="85">
        <v>717.82602160039698</v>
      </c>
      <c r="I55" s="136"/>
      <c r="J55" s="136"/>
      <c r="K55" s="85">
        <v>774.16538864788504</v>
      </c>
      <c r="L55" s="85">
        <v>867.74352067533039</v>
      </c>
      <c r="M55" s="85">
        <v>619.62003807606516</v>
      </c>
      <c r="N55" s="85">
        <v>586.8488032237201</v>
      </c>
      <c r="O55" s="85">
        <v>212.95796645893975</v>
      </c>
      <c r="P55" s="85">
        <v>220.27796609263007</v>
      </c>
      <c r="Q55" s="85">
        <v>224.49952112817746</v>
      </c>
      <c r="R55" s="85">
        <v>430.7760345597805</v>
      </c>
      <c r="S55" s="85">
        <v>436.56622350814087</v>
      </c>
      <c r="T55" s="85">
        <v>492.7050163800958</v>
      </c>
      <c r="U55" s="85">
        <v>403.46500463469431</v>
      </c>
      <c r="V55" s="85">
        <v>180.64862078537831</v>
      </c>
      <c r="W55" s="85">
        <v>172.99675094067379</v>
      </c>
      <c r="X55" s="85">
        <v>164.96951475042488</v>
      </c>
      <c r="Y55" s="85">
        <v>163.9709241584037</v>
      </c>
      <c r="Z55" s="85">
        <v>150.34714987612517</v>
      </c>
      <c r="AA55" s="85">
        <v>182.77602469270772</v>
      </c>
      <c r="AB55" s="85">
        <v>231.04904744986922</v>
      </c>
      <c r="AC55" s="85">
        <v>225.27236402922284</v>
      </c>
      <c r="AD55" s="85">
        <v>224.75356205469586</v>
      </c>
      <c r="AE55" s="85">
        <v>235.10608085238249</v>
      </c>
      <c r="AF55" s="85">
        <v>231.04152434726294</v>
      </c>
      <c r="AG55" s="85">
        <v>220.52928948933464</v>
      </c>
      <c r="AH55" s="85">
        <v>228.59836581439313</v>
      </c>
    </row>
    <row r="56" spans="1:34" x14ac:dyDescent="0.25">
      <c r="A56" s="2" t="s">
        <v>33</v>
      </c>
      <c r="B56" s="8">
        <v>2819.7432985780024</v>
      </c>
      <c r="C56" s="8">
        <v>2819.743298578001</v>
      </c>
      <c r="D56" s="136"/>
      <c r="E56" s="136"/>
      <c r="F56" s="136"/>
      <c r="G56" s="136"/>
      <c r="H56" s="85">
        <v>2584.0661832619976</v>
      </c>
      <c r="I56" s="136"/>
      <c r="J56" s="136"/>
      <c r="K56" s="85">
        <v>2407.0217366300017</v>
      </c>
      <c r="L56" s="85">
        <v>2377.0844297830031</v>
      </c>
      <c r="M56" s="85">
        <v>2342.5946444560041</v>
      </c>
      <c r="N56" s="85">
        <v>2327.2028873516697</v>
      </c>
      <c r="O56" s="85">
        <v>2308.0537819436668</v>
      </c>
      <c r="P56" s="85">
        <v>2279.6455181839956</v>
      </c>
      <c r="Q56" s="85">
        <v>2285.0788055226626</v>
      </c>
      <c r="R56" s="85">
        <v>2301.6091115430036</v>
      </c>
      <c r="S56" s="85">
        <v>2312.1465640833303</v>
      </c>
      <c r="T56" s="85">
        <v>2343.1617537496686</v>
      </c>
      <c r="U56" s="85">
        <v>2359.1660271223373</v>
      </c>
      <c r="V56" s="85">
        <v>2425.1757770259997</v>
      </c>
      <c r="W56" s="85">
        <v>2453.5915887063338</v>
      </c>
      <c r="X56" s="85">
        <v>2445.3195489330024</v>
      </c>
      <c r="Y56" s="85">
        <v>2586.5061261916626</v>
      </c>
      <c r="Z56" s="85">
        <v>2404.0376056006639</v>
      </c>
      <c r="AA56" s="85">
        <v>2402.3583051376645</v>
      </c>
      <c r="AB56" s="85">
        <v>2399.0696342546667</v>
      </c>
      <c r="AC56" s="85">
        <v>2416.0094984413377</v>
      </c>
      <c r="AD56" s="85">
        <v>2379.5619694126667</v>
      </c>
      <c r="AE56" s="85">
        <v>2365.3720369833336</v>
      </c>
      <c r="AF56" s="85">
        <v>2329.0033442596632</v>
      </c>
      <c r="AG56" s="85">
        <v>2312.9661549133311</v>
      </c>
      <c r="AH56" s="85">
        <v>2325.9239056693286</v>
      </c>
    </row>
    <row r="57" spans="1:34" x14ac:dyDescent="0.25">
      <c r="A57" s="2" t="s">
        <v>34</v>
      </c>
      <c r="B57" s="8">
        <v>607.52094565501091</v>
      </c>
      <c r="C57" s="8">
        <v>607.52094565501091</v>
      </c>
      <c r="D57" s="136"/>
      <c r="E57" s="136"/>
      <c r="F57" s="136"/>
      <c r="G57" s="136"/>
      <c r="H57" s="85">
        <v>468.58871755390993</v>
      </c>
      <c r="I57" s="136"/>
      <c r="J57" s="136"/>
      <c r="K57" s="85">
        <v>342.19810910583135</v>
      </c>
      <c r="L57" s="85">
        <v>344.33984174960182</v>
      </c>
      <c r="M57" s="85">
        <v>290.02441132677092</v>
      </c>
      <c r="N57" s="85">
        <v>279.15340027842336</v>
      </c>
      <c r="O57" s="85">
        <v>227.07116016444837</v>
      </c>
      <c r="P57" s="85">
        <v>174.05597632066193</v>
      </c>
      <c r="Q57" s="85">
        <v>192.36890782758107</v>
      </c>
      <c r="R57" s="85">
        <v>390.97841130645105</v>
      </c>
      <c r="S57" s="85">
        <v>304.45514310418497</v>
      </c>
      <c r="T57" s="85">
        <v>282.94951449197362</v>
      </c>
      <c r="U57" s="85">
        <v>216.98547950036431</v>
      </c>
      <c r="V57" s="85">
        <v>206.56271191222444</v>
      </c>
      <c r="W57" s="85">
        <v>205.52000390873536</v>
      </c>
      <c r="X57" s="85">
        <v>198.89780757950152</v>
      </c>
      <c r="Y57" s="85">
        <v>197.21736970313242</v>
      </c>
      <c r="Z57" s="85">
        <v>200.76508055321906</v>
      </c>
      <c r="AA57" s="85">
        <v>182.49574419317145</v>
      </c>
      <c r="AB57" s="85">
        <v>182.47674028779343</v>
      </c>
      <c r="AC57" s="85">
        <v>136.49106649743629</v>
      </c>
      <c r="AD57" s="85">
        <v>139.97748072035102</v>
      </c>
      <c r="AE57" s="85">
        <v>147.32911339320808</v>
      </c>
      <c r="AF57" s="85">
        <v>143.8900704898071</v>
      </c>
      <c r="AG57" s="85">
        <v>140.61745922974299</v>
      </c>
      <c r="AH57" s="85">
        <v>138.76077345018507</v>
      </c>
    </row>
    <row r="58" spans="1:34" x14ac:dyDescent="0.25">
      <c r="A58" s="2" t="s">
        <v>35</v>
      </c>
      <c r="B58" s="8">
        <v>3731.9396436914872</v>
      </c>
      <c r="C58" s="8">
        <v>3720.4303553694326</v>
      </c>
      <c r="D58" s="136"/>
      <c r="E58" s="136"/>
      <c r="F58" s="136"/>
      <c r="G58" s="136"/>
      <c r="H58" s="85">
        <v>2877.5055894928746</v>
      </c>
      <c r="I58" s="136"/>
      <c r="J58" s="136"/>
      <c r="K58" s="85">
        <v>2872.7111575792219</v>
      </c>
      <c r="L58" s="85">
        <v>2896.0777020620963</v>
      </c>
      <c r="M58" s="85">
        <v>2861.4657999328074</v>
      </c>
      <c r="N58" s="85">
        <v>2822.4735407509725</v>
      </c>
      <c r="O58" s="85">
        <v>2914.7088316527738</v>
      </c>
      <c r="P58" s="85">
        <v>2939.0397894275211</v>
      </c>
      <c r="Q58" s="85">
        <v>2919.4100074714643</v>
      </c>
      <c r="R58" s="85">
        <v>2587.2052707459543</v>
      </c>
      <c r="S58" s="85">
        <v>2766.5958323361906</v>
      </c>
      <c r="T58" s="85">
        <v>2575.3199858669241</v>
      </c>
      <c r="U58" s="85">
        <v>2737.62668074365</v>
      </c>
      <c r="V58" s="85">
        <v>2766.3430003995472</v>
      </c>
      <c r="W58" s="85">
        <v>3149.1652198968604</v>
      </c>
      <c r="X58" s="85">
        <v>2568.0735070007736</v>
      </c>
      <c r="Y58" s="85">
        <v>2611.7678567178759</v>
      </c>
      <c r="Z58" s="85">
        <v>2817.1397672635644</v>
      </c>
      <c r="AA58" s="85">
        <v>2508.6687351535452</v>
      </c>
      <c r="AB58" s="85">
        <v>2621.9905372214798</v>
      </c>
      <c r="AC58" s="85">
        <v>2707.0915271876943</v>
      </c>
      <c r="AD58" s="85">
        <v>2647.9523554148604</v>
      </c>
      <c r="AE58" s="85">
        <v>2733.6430573887883</v>
      </c>
      <c r="AF58" s="85">
        <v>2614.0401750586866</v>
      </c>
      <c r="AG58" s="85">
        <v>2660.0513357163932</v>
      </c>
      <c r="AH58" s="85">
        <v>2787.2753363888055</v>
      </c>
    </row>
    <row r="59" spans="1:34" x14ac:dyDescent="0.25">
      <c r="A59" s="2" t="s">
        <v>36</v>
      </c>
      <c r="B59" s="8">
        <v>3638.2217076294673</v>
      </c>
      <c r="C59" s="8">
        <v>3638.2217076294696</v>
      </c>
      <c r="D59" s="136"/>
      <c r="E59" s="136"/>
      <c r="F59" s="136"/>
      <c r="G59" s="136"/>
      <c r="H59" s="85">
        <v>3637.6878591370728</v>
      </c>
      <c r="I59" s="136"/>
      <c r="J59" s="136"/>
      <c r="K59" s="85">
        <v>3830.8440697827782</v>
      </c>
      <c r="L59" s="85">
        <v>3991.0780551540606</v>
      </c>
      <c r="M59" s="85">
        <v>4118.7742166878115</v>
      </c>
      <c r="N59" s="85">
        <v>4184.1284659225503</v>
      </c>
      <c r="O59" s="85">
        <v>4347.8865406678024</v>
      </c>
      <c r="P59" s="85">
        <v>4531.2299959486027</v>
      </c>
      <c r="Q59" s="85">
        <v>4568.9230973094391</v>
      </c>
      <c r="R59" s="85">
        <v>4675.7030705278103</v>
      </c>
      <c r="S59" s="85">
        <v>4691.8163982099077</v>
      </c>
      <c r="T59" s="85">
        <v>4818.183226130207</v>
      </c>
      <c r="U59" s="85">
        <v>4673.4160784420228</v>
      </c>
      <c r="V59" s="85">
        <v>4665.903938214713</v>
      </c>
      <c r="W59" s="85">
        <v>4549.3659495842003</v>
      </c>
      <c r="X59" s="85">
        <v>4416.7305787610821</v>
      </c>
      <c r="Y59" s="85">
        <v>4356.2300037059549</v>
      </c>
      <c r="Z59" s="85">
        <v>4377.6221376453295</v>
      </c>
      <c r="AA59" s="85">
        <v>4287.18680322618</v>
      </c>
      <c r="AB59" s="85">
        <v>4360.8955959366785</v>
      </c>
      <c r="AC59" s="85">
        <v>4460.3626665893389</v>
      </c>
      <c r="AD59" s="85">
        <v>4475.9835868983891</v>
      </c>
      <c r="AE59" s="85">
        <v>4412.6853668921494</v>
      </c>
      <c r="AF59" s="85">
        <v>4341.1827675676896</v>
      </c>
      <c r="AG59" s="85">
        <v>3373.0209262115932</v>
      </c>
      <c r="AH59" s="85">
        <v>3754.3550513361674</v>
      </c>
    </row>
    <row r="60" spans="1:34" x14ac:dyDescent="0.25">
      <c r="A60" s="2" t="s">
        <v>37</v>
      </c>
      <c r="B60" s="8">
        <v>2010.2887811666787</v>
      </c>
      <c r="C60" s="8">
        <v>2010.2887811666785</v>
      </c>
      <c r="D60" s="136"/>
      <c r="E60" s="136"/>
      <c r="F60" s="136"/>
      <c r="G60" s="136"/>
      <c r="H60" s="85">
        <v>2204.7200966121004</v>
      </c>
      <c r="I60" s="136"/>
      <c r="J60" s="136"/>
      <c r="K60" s="85">
        <v>2294.2569018767822</v>
      </c>
      <c r="L60" s="85">
        <v>2289.6519988575051</v>
      </c>
      <c r="M60" s="85">
        <v>2285.8976797388464</v>
      </c>
      <c r="N60" s="85">
        <v>2286.7946061770958</v>
      </c>
      <c r="O60" s="85">
        <v>2280.5770806739865</v>
      </c>
      <c r="P60" s="85">
        <v>2256.3704821917245</v>
      </c>
      <c r="Q60" s="85">
        <v>2232.4642562441491</v>
      </c>
      <c r="R60" s="85">
        <v>2189.36854174887</v>
      </c>
      <c r="S60" s="85">
        <v>2150.1332191062302</v>
      </c>
      <c r="T60" s="85">
        <v>2108.1045168394494</v>
      </c>
      <c r="U60" s="85">
        <v>1976.5563445387697</v>
      </c>
      <c r="V60" s="85">
        <v>1749.2076457719743</v>
      </c>
      <c r="W60" s="85">
        <v>1418.2695595263992</v>
      </c>
      <c r="X60" s="85">
        <v>1358.3298215097427</v>
      </c>
      <c r="Y60" s="85">
        <v>1264.9801786779553</v>
      </c>
      <c r="Z60" s="85">
        <v>1145.1472934575174</v>
      </c>
      <c r="AA60" s="85">
        <v>769.01719997074667</v>
      </c>
      <c r="AB60" s="85">
        <v>877.87780452524112</v>
      </c>
      <c r="AC60" s="85">
        <v>836.13340731997471</v>
      </c>
      <c r="AD60" s="85">
        <v>746.09716316998151</v>
      </c>
      <c r="AE60" s="85">
        <v>825.06009557456377</v>
      </c>
      <c r="AF60" s="85">
        <v>811.7110519066058</v>
      </c>
      <c r="AG60" s="85">
        <v>796.47616273985693</v>
      </c>
      <c r="AH60" s="85">
        <v>791.87344980702017</v>
      </c>
    </row>
    <row r="61" spans="1:34" s="3" customFormat="1" ht="15.6" x14ac:dyDescent="0.3">
      <c r="A61" s="66" t="s">
        <v>39</v>
      </c>
      <c r="B61" s="79">
        <v>29237.547252768636</v>
      </c>
      <c r="C61" s="79">
        <v>29222.231679549273</v>
      </c>
      <c r="D61" s="137"/>
      <c r="E61" s="137"/>
      <c r="F61" s="137"/>
      <c r="G61" s="137"/>
      <c r="H61" s="79">
        <v>29041.632108734477</v>
      </c>
      <c r="I61" s="137"/>
      <c r="J61" s="137"/>
      <c r="K61" s="79">
        <v>28027.709254751499</v>
      </c>
      <c r="L61" s="79">
        <v>28485.01402106943</v>
      </c>
      <c r="M61" s="79">
        <v>28081.166987612196</v>
      </c>
      <c r="N61" s="79">
        <v>28518.169477735664</v>
      </c>
      <c r="O61" s="79">
        <v>25945.323616766098</v>
      </c>
      <c r="P61" s="79">
        <v>26249.145537677996</v>
      </c>
      <c r="Q61" s="79">
        <v>26139.012698060618</v>
      </c>
      <c r="R61" s="79">
        <v>27467.15927791096</v>
      </c>
      <c r="S61" s="79">
        <v>27636.190495947863</v>
      </c>
      <c r="T61" s="79">
        <v>26411.300913781313</v>
      </c>
      <c r="U61" s="79">
        <v>25951.497117420444</v>
      </c>
      <c r="V61" s="79">
        <v>24183.208514515351</v>
      </c>
      <c r="W61" s="79">
        <v>24800.988600040397</v>
      </c>
      <c r="X61" s="79">
        <v>23565.585942366983</v>
      </c>
      <c r="Y61" s="79">
        <v>23771.59743042037</v>
      </c>
      <c r="Z61" s="79">
        <v>23864.239336142116</v>
      </c>
      <c r="AA61" s="79">
        <v>23262.360203562519</v>
      </c>
      <c r="AB61" s="79">
        <v>23793.74133483168</v>
      </c>
      <c r="AC61" s="79">
        <v>23953.597495280435</v>
      </c>
      <c r="AD61" s="79">
        <v>23220.682468650866</v>
      </c>
      <c r="AE61" s="79">
        <v>22755.044580807342</v>
      </c>
      <c r="AF61" s="79">
        <v>22247.861933585893</v>
      </c>
      <c r="AG61" s="79">
        <v>21399.759812953958</v>
      </c>
      <c r="AH61" s="79">
        <v>22459.593828479843</v>
      </c>
    </row>
    <row r="62" spans="1:34" ht="16.2" x14ac:dyDescent="0.35">
      <c r="A62" s="2" t="s">
        <v>132</v>
      </c>
      <c r="B62" s="8"/>
      <c r="C62" s="8"/>
      <c r="D62" s="10"/>
      <c r="E62" s="10"/>
      <c r="F62" s="10"/>
      <c r="G62" s="10"/>
      <c r="H62" s="8"/>
      <c r="I62" s="10"/>
      <c r="J62" s="10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4" x14ac:dyDescent="0.25">
      <c r="A63" s="44" t="s">
        <v>146</v>
      </c>
    </row>
    <row r="64" spans="1:34" ht="15.6" x14ac:dyDescent="0.3">
      <c r="A64" s="41"/>
    </row>
    <row r="66" spans="2:23" x14ac:dyDescent="0.25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</row>
    <row r="67" spans="2:23" x14ac:dyDescent="0.2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2:23" x14ac:dyDescent="0.25">
      <c r="B68" s="84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2:23" x14ac:dyDescent="0.25">
      <c r="B69" s="84"/>
    </row>
    <row r="70" spans="2:23" x14ac:dyDescent="0.25">
      <c r="B70" s="84"/>
    </row>
    <row r="71" spans="2:23" x14ac:dyDescent="0.25">
      <c r="B71" s="84"/>
    </row>
    <row r="72" spans="2:23" x14ac:dyDescent="0.25">
      <c r="B72" s="84"/>
    </row>
    <row r="73" spans="2:23" x14ac:dyDescent="0.25">
      <c r="B73" s="84"/>
    </row>
    <row r="74" spans="2:23" x14ac:dyDescent="0.25">
      <c r="B74" s="84"/>
    </row>
    <row r="75" spans="2:23" x14ac:dyDescent="0.25">
      <c r="B75" s="84"/>
    </row>
    <row r="76" spans="2:23" x14ac:dyDescent="0.25">
      <c r="B76" s="84"/>
    </row>
    <row r="77" spans="2:23" x14ac:dyDescent="0.25">
      <c r="B77" s="84"/>
    </row>
    <row r="78" spans="2:23" x14ac:dyDescent="0.25">
      <c r="B78" s="84"/>
    </row>
    <row r="79" spans="2:23" x14ac:dyDescent="0.25">
      <c r="B79" s="84"/>
    </row>
    <row r="80" spans="2:23" x14ac:dyDescent="0.25">
      <c r="B80" s="84"/>
    </row>
  </sheetData>
  <phoneticPr fontId="28" type="noConversion"/>
  <hyperlinks>
    <hyperlink ref="P2" location="Contents!A1" display="back to contents" xr:uid="{00000000-0004-0000-0200-000000000000}"/>
    <hyperlink ref="A63" r:id="rId1" display="Source: Greenhouse Gas Inventories for England, Scotland, Wales and Northern Ireland: 1990 - 2020" xr:uid="{00000000-0004-0000-0200-000001000000}"/>
  </hyperlinks>
  <pageMargins left="0.25" right="0.25" top="0.75" bottom="0.75" header="0.3" footer="0.3"/>
  <pageSetup paperSize="9" scale="47" orientation="landscape" r:id="rId2"/>
  <drawing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B47"/>
  <sheetViews>
    <sheetView showGridLines="0" zoomScale="80" zoomScaleNormal="80" workbookViewId="0"/>
  </sheetViews>
  <sheetFormatPr defaultColWidth="9.21875" defaultRowHeight="15" x14ac:dyDescent="0.25"/>
  <cols>
    <col min="1" max="1" width="22.77734375" style="2" bestFit="1" customWidth="1"/>
    <col min="2" max="4" width="14.21875" style="2" customWidth="1"/>
    <col min="5" max="5" width="19.33203125" style="2" customWidth="1"/>
    <col min="6" max="6" width="15.21875" style="2" customWidth="1"/>
    <col min="7" max="27" width="14.21875" style="2" customWidth="1"/>
    <col min="28" max="28" width="11.44140625" style="2" customWidth="1"/>
    <col min="29" max="16384" width="9.21875" style="2"/>
  </cols>
  <sheetData>
    <row r="1" spans="1:9" x14ac:dyDescent="0.25">
      <c r="A1" s="2" t="s">
        <v>151</v>
      </c>
    </row>
    <row r="2" spans="1:9" ht="18" x14ac:dyDescent="0.4">
      <c r="A2" s="5" t="s">
        <v>137</v>
      </c>
      <c r="I2" s="47" t="s">
        <v>26</v>
      </c>
    </row>
    <row r="3" spans="1:9" x14ac:dyDescent="0.25">
      <c r="A3" s="2" t="s">
        <v>148</v>
      </c>
    </row>
    <row r="4" spans="1:9" ht="19.2" thickBot="1" x14ac:dyDescent="0.45">
      <c r="A4" s="90" t="s">
        <v>138</v>
      </c>
      <c r="F4" s="6" t="s">
        <v>52</v>
      </c>
    </row>
    <row r="5" spans="1:9" ht="31.2" x14ac:dyDescent="0.25">
      <c r="A5" s="50" t="s">
        <v>38</v>
      </c>
      <c r="B5" s="51" t="s">
        <v>89</v>
      </c>
      <c r="C5" s="51" t="s">
        <v>91</v>
      </c>
      <c r="D5" s="51" t="s">
        <v>147</v>
      </c>
      <c r="E5" s="51" t="s">
        <v>152</v>
      </c>
      <c r="F5" s="51" t="s">
        <v>153</v>
      </c>
    </row>
    <row r="6" spans="1:9" ht="15.6" x14ac:dyDescent="0.3">
      <c r="A6" s="7" t="s">
        <v>29</v>
      </c>
      <c r="B6" s="10">
        <f>B32/1000</f>
        <v>5.4046125042081652</v>
      </c>
      <c r="C6" s="10">
        <f t="shared" ref="C6:C15" si="0">AA32/1000</f>
        <v>5.9292521925241184</v>
      </c>
      <c r="D6" s="10">
        <f t="shared" ref="D6:D15" si="1">AB32/1000</f>
        <v>6.1981670586328272</v>
      </c>
      <c r="E6" s="33">
        <f>Table_1a[[#This Row],[2021]]-Table_1a[[#This Row],[Base year]]</f>
        <v>0.79355455442466205</v>
      </c>
      <c r="F6" s="33">
        <f>(D6-C6)</f>
        <v>0.26891486610870885</v>
      </c>
    </row>
    <row r="7" spans="1:9" ht="15.6" x14ac:dyDescent="0.3">
      <c r="A7" s="7" t="s">
        <v>30</v>
      </c>
      <c r="B7" s="10">
        <f t="shared" ref="B7:B15" si="2">B33/1000</f>
        <v>4.9960287933616518</v>
      </c>
      <c r="C7" s="10">
        <f t="shared" si="0"/>
        <v>3.1199646686155291</v>
      </c>
      <c r="D7" s="10">
        <f t="shared" si="1"/>
        <v>3.1505779392532003</v>
      </c>
      <c r="E7" s="33">
        <f>Table_1a[[#This Row],[2021]]-Table_1a[[#This Row],[Base year]]</f>
        <v>-1.8454508541084516</v>
      </c>
      <c r="F7" s="33">
        <f t="shared" ref="F7:F15" si="3">(D7-C7)</f>
        <v>3.0613270637671164E-2</v>
      </c>
    </row>
    <row r="8" spans="1:9" ht="15.6" x14ac:dyDescent="0.3">
      <c r="A8" s="7" t="s">
        <v>48</v>
      </c>
      <c r="B8" s="10">
        <f t="shared" si="2"/>
        <v>5.3072530955788109</v>
      </c>
      <c r="C8" s="10">
        <f t="shared" si="0"/>
        <v>2.8468816235140553</v>
      </c>
      <c r="D8" s="10">
        <f t="shared" si="1"/>
        <v>3.0840619481279163</v>
      </c>
      <c r="E8" s="33">
        <f>Table_1a[[#This Row],[2021]]-Table_1a[[#This Row],[Base year]]</f>
        <v>-2.2231911474508945</v>
      </c>
      <c r="F8" s="71">
        <f>(D8-C8)</f>
        <v>0.23718032461386107</v>
      </c>
    </row>
    <row r="9" spans="1:9" ht="15.6" x14ac:dyDescent="0.3">
      <c r="A9" s="7" t="s">
        <v>49</v>
      </c>
      <c r="B9" s="10">
        <f t="shared" si="2"/>
        <v>0.72193848289935647</v>
      </c>
      <c r="C9" s="10">
        <f t="shared" si="0"/>
        <v>0.22052928948933465</v>
      </c>
      <c r="D9" s="10">
        <f t="shared" si="1"/>
        <v>0.22859836581439313</v>
      </c>
      <c r="E9" s="33">
        <f>Table_1a[[#This Row],[2021]]-Table_1a[[#This Row],[Base year]]</f>
        <v>-0.49334011708496334</v>
      </c>
      <c r="F9" s="71">
        <f t="shared" si="3"/>
        <v>8.0690763250584885E-3</v>
      </c>
    </row>
    <row r="10" spans="1:9" ht="15.6" x14ac:dyDescent="0.3">
      <c r="A10" s="7" t="s">
        <v>50</v>
      </c>
      <c r="B10" s="10">
        <f t="shared" si="2"/>
        <v>2.8197432985780022</v>
      </c>
      <c r="C10" s="10">
        <f t="shared" si="0"/>
        <v>2.3129661549133314</v>
      </c>
      <c r="D10" s="10">
        <f t="shared" si="1"/>
        <v>2.3259239056693288</v>
      </c>
      <c r="E10" s="33">
        <f>Table_1a[[#This Row],[2021]]-Table_1a[[#This Row],[Base year]]</f>
        <v>-0.49381939290867338</v>
      </c>
      <c r="F10" s="33">
        <f t="shared" si="3"/>
        <v>1.2957750755997477E-2</v>
      </c>
    </row>
    <row r="11" spans="1:9" ht="15.6" x14ac:dyDescent="0.3">
      <c r="A11" s="7" t="s">
        <v>34</v>
      </c>
      <c r="B11" s="10">
        <f t="shared" si="2"/>
        <v>0.60752094565501091</v>
      </c>
      <c r="C11" s="10">
        <f t="shared" si="0"/>
        <v>0.140617459229743</v>
      </c>
      <c r="D11" s="10">
        <f t="shared" si="1"/>
        <v>0.13900000000000001</v>
      </c>
      <c r="E11" s="33">
        <f>Table_1a[[#This Row],[2021]]-Table_1a[[#This Row],[Base year]]</f>
        <v>-0.4685209456550109</v>
      </c>
      <c r="F11" s="71">
        <f t="shared" si="3"/>
        <v>-1.6174592297429902E-3</v>
      </c>
    </row>
    <row r="12" spans="1:9" ht="15.6" x14ac:dyDescent="0.3">
      <c r="A12" s="7" t="s">
        <v>35</v>
      </c>
      <c r="B12" s="10">
        <f t="shared" si="2"/>
        <v>3.7319396436914873</v>
      </c>
      <c r="C12" s="10">
        <f t="shared" si="0"/>
        <v>2.6600513357163931</v>
      </c>
      <c r="D12" s="10">
        <f t="shared" si="1"/>
        <v>2.7872753363888054</v>
      </c>
      <c r="E12" s="33">
        <f>Table_1a[[#This Row],[2021]]-Table_1a[[#This Row],[Base year]]</f>
        <v>-0.94466430730268192</v>
      </c>
      <c r="F12" s="33">
        <f t="shared" si="3"/>
        <v>0.12722400067241235</v>
      </c>
    </row>
    <row r="13" spans="1:9" ht="15.6" x14ac:dyDescent="0.3">
      <c r="A13" s="7" t="s">
        <v>36</v>
      </c>
      <c r="B13" s="10">
        <f t="shared" si="2"/>
        <v>3.6382217076294672</v>
      </c>
      <c r="C13" s="10">
        <f t="shared" si="0"/>
        <v>3.3730209262115931</v>
      </c>
      <c r="D13" s="10">
        <f t="shared" si="1"/>
        <v>3.7543550513361676</v>
      </c>
      <c r="E13" s="33">
        <f>Table_1a[[#This Row],[2021]]-Table_1a[[#This Row],[Base year]]</f>
        <v>0.11613334370670048</v>
      </c>
      <c r="F13" s="33">
        <f t="shared" si="3"/>
        <v>0.38133412512457454</v>
      </c>
    </row>
    <row r="14" spans="1:9" ht="15.6" x14ac:dyDescent="0.3">
      <c r="A14" s="7" t="s">
        <v>51</v>
      </c>
      <c r="B14" s="10">
        <f t="shared" si="2"/>
        <v>2.0102887811666785</v>
      </c>
      <c r="C14" s="10">
        <f t="shared" si="0"/>
        <v>0.79647616273985689</v>
      </c>
      <c r="D14" s="10">
        <f t="shared" si="1"/>
        <v>0.79187344980702012</v>
      </c>
      <c r="E14" s="33">
        <f>Table_1a[[#This Row],[2021]]-Table_1a[[#This Row],[Base year]]</f>
        <v>-1.2184153313596584</v>
      </c>
      <c r="F14" s="71">
        <f t="shared" si="3"/>
        <v>-4.6027129328367611E-3</v>
      </c>
    </row>
    <row r="15" spans="1:9" ht="15.6" x14ac:dyDescent="0.3">
      <c r="A15" s="53" t="s">
        <v>39</v>
      </c>
      <c r="B15" s="54">
        <f t="shared" si="2"/>
        <v>29.237547252768636</v>
      </c>
      <c r="C15" s="54">
        <f t="shared" si="0"/>
        <v>21.39975981295396</v>
      </c>
      <c r="D15" s="54">
        <f t="shared" si="1"/>
        <v>22.46</v>
      </c>
      <c r="E15" s="76">
        <f>Table_1a[[#This Row],[2021]]-Table_1a[[#This Row],[Base year]]</f>
        <v>-6.7775472527686347</v>
      </c>
      <c r="F15" s="55">
        <f t="shared" si="3"/>
        <v>1.0602401870460412</v>
      </c>
    </row>
    <row r="16" spans="1:9" ht="15.6" x14ac:dyDescent="0.3">
      <c r="A16" s="5"/>
      <c r="B16" s="73"/>
      <c r="C16" s="73"/>
      <c r="D16" s="73"/>
      <c r="E16" s="74"/>
      <c r="F16" s="75"/>
    </row>
    <row r="17" spans="1:28" ht="19.2" thickBot="1" x14ac:dyDescent="0.45">
      <c r="A17" s="90" t="s">
        <v>139</v>
      </c>
      <c r="G17" s="6" t="s">
        <v>52</v>
      </c>
    </row>
    <row r="18" spans="1:28" ht="46.8" x14ac:dyDescent="0.3">
      <c r="A18" s="50" t="s">
        <v>38</v>
      </c>
      <c r="B18" s="51" t="s">
        <v>89</v>
      </c>
      <c r="C18" s="51" t="s">
        <v>91</v>
      </c>
      <c r="D18" s="51" t="s">
        <v>147</v>
      </c>
      <c r="E18" s="52" t="s">
        <v>154</v>
      </c>
      <c r="F18" s="51" t="s">
        <v>155</v>
      </c>
      <c r="G18" s="51" t="s">
        <v>156</v>
      </c>
      <c r="I18"/>
    </row>
    <row r="19" spans="1:28" ht="15.6" x14ac:dyDescent="0.3">
      <c r="A19" s="7" t="s">
        <v>29</v>
      </c>
      <c r="B19" s="10">
        <f>B32/1000</f>
        <v>5.4046125042081652</v>
      </c>
      <c r="C19" s="10">
        <v>5.9292521925241184</v>
      </c>
      <c r="D19" s="10">
        <v>6.1981670586328272</v>
      </c>
      <c r="E19" s="33">
        <f>(D19/$D$28%)</f>
        <v>27.596968609348821</v>
      </c>
      <c r="F19" s="33">
        <f>(D19-B19)/B19%</f>
        <v>14.682913045232768</v>
      </c>
      <c r="G19" s="33">
        <f>(D19-C19)/C19%</f>
        <v>4.5353926157462059</v>
      </c>
      <c r="H19" s="10"/>
      <c r="I19" s="97"/>
      <c r="J19" s="11"/>
      <c r="K19" s="11"/>
      <c r="M19" s="11"/>
      <c r="N19" s="9"/>
    </row>
    <row r="20" spans="1:28" ht="15.6" x14ac:dyDescent="0.3">
      <c r="A20" s="7" t="s">
        <v>30</v>
      </c>
      <c r="B20" s="10">
        <f t="shared" ref="B20:B27" si="4">B33/1000</f>
        <v>4.9960287933616518</v>
      </c>
      <c r="C20" s="10">
        <v>3.1199646686155291</v>
      </c>
      <c r="D20" s="10">
        <v>3.1505779392532003</v>
      </c>
      <c r="E20" s="33">
        <f t="shared" ref="E20:E26" si="5">(D20/$D$28%)</f>
        <v>14.027760089134453</v>
      </c>
      <c r="F20" s="33">
        <f>(D20-B20)/B20%</f>
        <v>-36.938355050326138</v>
      </c>
      <c r="G20" s="33">
        <f t="shared" ref="G20:G27" si="6">(D20-C20)/C20%</f>
        <v>0.98120568305203504</v>
      </c>
      <c r="H20" s="10"/>
      <c r="I20" s="111"/>
      <c r="J20" s="11"/>
      <c r="K20" s="11"/>
      <c r="M20" s="11"/>
      <c r="N20" s="9"/>
    </row>
    <row r="21" spans="1:28" ht="15.6" x14ac:dyDescent="0.3">
      <c r="A21" s="7" t="s">
        <v>48</v>
      </c>
      <c r="B21" s="10">
        <f>B34/1000</f>
        <v>5.3072530955788109</v>
      </c>
      <c r="C21" s="10">
        <v>2.8468816235140553</v>
      </c>
      <c r="D21" s="10">
        <v>3.0840619481279163</v>
      </c>
      <c r="E21" s="33">
        <f t="shared" si="5"/>
        <v>13.731601611678203</v>
      </c>
      <c r="F21" s="71">
        <f t="shared" ref="F21:F27" si="7">(D21-B21)/B21%</f>
        <v>-41.889676399697542</v>
      </c>
      <c r="G21" s="33">
        <f t="shared" si="6"/>
        <v>8.3312324142616418</v>
      </c>
      <c r="H21" s="10"/>
      <c r="I21" s="97"/>
      <c r="J21" s="11"/>
      <c r="K21" s="11"/>
      <c r="M21" s="11"/>
      <c r="N21" s="9"/>
    </row>
    <row r="22" spans="1:28" ht="15.6" x14ac:dyDescent="0.3">
      <c r="A22" s="7" t="s">
        <v>49</v>
      </c>
      <c r="B22" s="10">
        <f t="shared" si="4"/>
        <v>0.72193848289935647</v>
      </c>
      <c r="C22" s="10">
        <v>0.22052928948933465</v>
      </c>
      <c r="D22" s="10">
        <v>0.22859836581439313</v>
      </c>
      <c r="E22" s="33">
        <f t="shared" si="5"/>
        <v>1.0178205695087834</v>
      </c>
      <c r="F22" s="71">
        <f t="shared" si="7"/>
        <v>-68.335478544331679</v>
      </c>
      <c r="G22" s="33">
        <f t="shared" si="6"/>
        <v>3.6589590179805707</v>
      </c>
      <c r="H22" s="10"/>
      <c r="J22" s="11"/>
      <c r="K22" s="11"/>
      <c r="M22" s="11"/>
      <c r="N22" s="9"/>
    </row>
    <row r="23" spans="1:28" ht="15.6" x14ac:dyDescent="0.3">
      <c r="A23" s="7" t="s">
        <v>50</v>
      </c>
      <c r="B23" s="10">
        <f t="shared" si="4"/>
        <v>2.8197432985780022</v>
      </c>
      <c r="C23" s="10">
        <v>2.3129661549133314</v>
      </c>
      <c r="D23" s="10">
        <v>2.3259239056693288</v>
      </c>
      <c r="E23" s="33">
        <f t="shared" si="5"/>
        <v>10.356037261546314</v>
      </c>
      <c r="F23" s="33">
        <f t="shared" si="7"/>
        <v>-17.512920171056233</v>
      </c>
      <c r="G23" s="33">
        <f t="shared" si="6"/>
        <v>0.56022223794636605</v>
      </c>
      <c r="H23" s="10"/>
      <c r="I23" s="99"/>
      <c r="J23" s="11"/>
      <c r="K23" s="11"/>
      <c r="M23" s="11"/>
      <c r="N23" s="9"/>
    </row>
    <row r="24" spans="1:28" ht="15.6" x14ac:dyDescent="0.3">
      <c r="A24" s="7" t="s">
        <v>34</v>
      </c>
      <c r="B24" s="10">
        <f t="shared" si="4"/>
        <v>0.60752094565501091</v>
      </c>
      <c r="C24" s="10">
        <v>0.140617459229743</v>
      </c>
      <c r="D24" s="10">
        <v>0.13876077345018506</v>
      </c>
      <c r="E24" s="33">
        <f t="shared" si="5"/>
        <v>0.61782405554560715</v>
      </c>
      <c r="F24" s="71">
        <f t="shared" si="7"/>
        <v>-77.159507924360142</v>
      </c>
      <c r="G24" s="33">
        <f>(D24-C24)/C24%</f>
        <v>-1.3203806907963402</v>
      </c>
      <c r="H24" s="10"/>
      <c r="I24" s="99"/>
      <c r="J24" s="11"/>
      <c r="K24" s="11"/>
      <c r="M24" s="11"/>
      <c r="N24" s="9"/>
    </row>
    <row r="25" spans="1:28" ht="15.6" x14ac:dyDescent="0.3">
      <c r="A25" s="7" t="s">
        <v>35</v>
      </c>
      <c r="B25" s="10">
        <f t="shared" si="4"/>
        <v>3.7319396436914873</v>
      </c>
      <c r="C25" s="10">
        <v>2.6600513357163931</v>
      </c>
      <c r="D25" s="10">
        <v>2.7872753363888054</v>
      </c>
      <c r="E25" s="33">
        <f t="shared" si="5"/>
        <v>12.410176950103196</v>
      </c>
      <c r="F25" s="33">
        <f>(D25-B25)/B25%</f>
        <v>-25.312957804651347</v>
      </c>
      <c r="G25" s="33">
        <f>(D25-C25)/C25%</f>
        <v>4.7827648648799093</v>
      </c>
      <c r="H25" s="10"/>
      <c r="I25" s="97"/>
      <c r="J25" s="11"/>
      <c r="K25" s="11"/>
      <c r="M25" s="11"/>
      <c r="N25" s="9"/>
    </row>
    <row r="26" spans="1:28" ht="15.6" x14ac:dyDescent="0.3">
      <c r="A26" s="7" t="s">
        <v>36</v>
      </c>
      <c r="B26" s="10">
        <f t="shared" si="4"/>
        <v>3.6382217076294672</v>
      </c>
      <c r="C26" s="10">
        <v>3.3730209262115931</v>
      </c>
      <c r="D26" s="10">
        <v>3.7543550513361676</v>
      </c>
      <c r="E26" s="33">
        <f t="shared" si="5"/>
        <v>16.716041616814394</v>
      </c>
      <c r="F26" s="33">
        <f t="shared" si="7"/>
        <v>3.1920359186237919</v>
      </c>
      <c r="G26" s="33">
        <f>(D26-C26)/C26%</f>
        <v>11.305418302069944</v>
      </c>
      <c r="H26" s="10"/>
      <c r="I26" s="99"/>
      <c r="J26" s="98"/>
      <c r="K26" s="98"/>
      <c r="M26" s="11"/>
      <c r="N26" s="9"/>
    </row>
    <row r="27" spans="1:28" ht="15.6" x14ac:dyDescent="0.3">
      <c r="A27" s="7" t="s">
        <v>51</v>
      </c>
      <c r="B27" s="10">
        <f t="shared" si="4"/>
        <v>2.0102887811666785</v>
      </c>
      <c r="C27" s="10">
        <v>0.79647616273985689</v>
      </c>
      <c r="D27" s="10">
        <v>0.79187344980702012</v>
      </c>
      <c r="E27" s="33">
        <f>(D27/$D$28%)</f>
        <v>3.525769236320234</v>
      </c>
      <c r="F27" s="71">
        <f t="shared" si="7"/>
        <v>-60.608970351640053</v>
      </c>
      <c r="G27" s="33">
        <f t="shared" si="6"/>
        <v>-0.57788458062618597</v>
      </c>
      <c r="H27" s="9"/>
      <c r="I27" s="99"/>
      <c r="J27" s="128"/>
      <c r="K27" s="128"/>
      <c r="M27" s="11"/>
      <c r="N27" s="9"/>
    </row>
    <row r="28" spans="1:28" ht="15.6" x14ac:dyDescent="0.3">
      <c r="A28" s="53" t="s">
        <v>39</v>
      </c>
      <c r="B28" s="54">
        <f>B41/1000</f>
        <v>29.237547252768636</v>
      </c>
      <c r="C28" s="54">
        <v>21.39975981295396</v>
      </c>
      <c r="D28" s="54">
        <v>22.459593828479843</v>
      </c>
      <c r="E28" s="132">
        <f>SUM(E19:E27)</f>
        <v>100</v>
      </c>
      <c r="F28" s="55">
        <f>(D28-B28)/B28%</f>
        <v>-23.182359880228862</v>
      </c>
      <c r="G28" s="55">
        <f>(D28-C28)/C28%</f>
        <v>4.9525509855691547</v>
      </c>
      <c r="H28" s="10"/>
      <c r="I28" s="99"/>
      <c r="J28" s="129"/>
      <c r="K28" s="129"/>
    </row>
    <row r="30" spans="1:28" ht="18.600000000000001" x14ac:dyDescent="0.4">
      <c r="A30" s="2" t="s">
        <v>126</v>
      </c>
      <c r="AB30" s="6" t="s">
        <v>54</v>
      </c>
    </row>
    <row r="31" spans="1:28" ht="15.6" x14ac:dyDescent="0.3">
      <c r="A31" s="56" t="s">
        <v>38</v>
      </c>
      <c r="B31" s="57" t="s">
        <v>47</v>
      </c>
      <c r="C31" s="57" t="s">
        <v>92</v>
      </c>
      <c r="D31" s="57" t="s">
        <v>93</v>
      </c>
      <c r="E31" s="57" t="s">
        <v>94</v>
      </c>
      <c r="F31" s="57" t="s">
        <v>95</v>
      </c>
      <c r="G31" s="57" t="s">
        <v>96</v>
      </c>
      <c r="H31" s="57" t="s">
        <v>97</v>
      </c>
      <c r="I31" s="57" t="s">
        <v>98</v>
      </c>
      <c r="J31" s="57" t="s">
        <v>99</v>
      </c>
      <c r="K31" s="57" t="s">
        <v>100</v>
      </c>
      <c r="L31" s="57" t="s">
        <v>101</v>
      </c>
      <c r="M31" s="57" t="s">
        <v>102</v>
      </c>
      <c r="N31" s="57" t="s">
        <v>103</v>
      </c>
      <c r="O31" s="57" t="s">
        <v>104</v>
      </c>
      <c r="P31" s="57" t="s">
        <v>105</v>
      </c>
      <c r="Q31" s="57" t="s">
        <v>106</v>
      </c>
      <c r="R31" s="57" t="s">
        <v>107</v>
      </c>
      <c r="S31" s="57" t="s">
        <v>108</v>
      </c>
      <c r="T31" s="57" t="s">
        <v>109</v>
      </c>
      <c r="U31" s="57" t="s">
        <v>110</v>
      </c>
      <c r="V31" s="57" t="s">
        <v>111</v>
      </c>
      <c r="W31" s="57" t="s">
        <v>112</v>
      </c>
      <c r="X31" s="57" t="s">
        <v>113</v>
      </c>
      <c r="Y31" s="57" t="s">
        <v>114</v>
      </c>
      <c r="Z31" s="57" t="s">
        <v>90</v>
      </c>
      <c r="AA31" s="57" t="s">
        <v>91</v>
      </c>
      <c r="AB31" s="82" t="s">
        <v>147</v>
      </c>
    </row>
    <row r="32" spans="1:28" x14ac:dyDescent="0.25">
      <c r="A32" s="2" t="s">
        <v>29</v>
      </c>
      <c r="B32" s="8">
        <f>Figure_1!B52</f>
        <v>5404.6125042081649</v>
      </c>
      <c r="C32" s="8">
        <f>Figure_1!C52</f>
        <v>5404.6125042081594</v>
      </c>
      <c r="D32" s="8">
        <f>Figure_1!H52</f>
        <v>5866.791334054039</v>
      </c>
      <c r="E32" s="8">
        <f>Figure_1!K52</f>
        <v>6020.2598232383434</v>
      </c>
      <c r="F32" s="8">
        <f>Figure_1!L52</f>
        <v>5964.3017730900056</v>
      </c>
      <c r="G32" s="8">
        <f>Figure_1!M52</f>
        <v>5790.9189303230723</v>
      </c>
      <c r="H32" s="8">
        <f>Figure_1!N52</f>
        <v>5773.7620829291427</v>
      </c>
      <c r="I32" s="8">
        <f>Figure_1!O52</f>
        <v>5780.5621150447805</v>
      </c>
      <c r="J32" s="8">
        <f>Figure_1!P52</f>
        <v>5828.6946640563228</v>
      </c>
      <c r="K32" s="8">
        <f>Figure_1!Q52</f>
        <v>5829.3935710164342</v>
      </c>
      <c r="L32" s="8">
        <f>Figure_1!R52</f>
        <v>5923.0798686856997</v>
      </c>
      <c r="M32" s="8">
        <f>Figure_1!S52</f>
        <v>5812.487138791219</v>
      </c>
      <c r="N32" s="8">
        <f>Figure_1!T52</f>
        <v>5758.1835644698422</v>
      </c>
      <c r="O32" s="8">
        <f>Figure_1!U52</f>
        <v>5684.0168543038426</v>
      </c>
      <c r="P32" s="8">
        <f>Figure_1!V52</f>
        <v>5600.3133305207994</v>
      </c>
      <c r="Q32" s="8">
        <f>Figure_1!W52</f>
        <v>5654.2947681844262</v>
      </c>
      <c r="R32" s="8">
        <f>Figure_1!X52</f>
        <v>5602.7757019475785</v>
      </c>
      <c r="S32" s="8">
        <f>Figure_1!Y52</f>
        <v>5788.8539786768988</v>
      </c>
      <c r="T32" s="8">
        <f>Figure_1!Z52</f>
        <v>5663.845789259477</v>
      </c>
      <c r="U32" s="8">
        <f>Figure_1!AA52</f>
        <v>5736.7988728966029</v>
      </c>
      <c r="V32" s="8">
        <f>Figure_1!AB52</f>
        <v>5912.0097536190788</v>
      </c>
      <c r="W32" s="8">
        <f>Figure_1!AC52</f>
        <v>5950.0492132246336</v>
      </c>
      <c r="X32" s="8">
        <f>Figure_1!AD52</f>
        <v>6056.9213909576629</v>
      </c>
      <c r="Y32" s="8">
        <f>Figure_1!AE52</f>
        <v>5980.0675370350245</v>
      </c>
      <c r="Z32" s="8">
        <f>Figure_1!AF52</f>
        <v>5900.4300631586902</v>
      </c>
      <c r="AA32" s="8">
        <f>Figure_1!AG52</f>
        <v>5929.2521925241181</v>
      </c>
      <c r="AB32" s="8">
        <f>Figure_1!AH52</f>
        <v>6198.1670586328273</v>
      </c>
    </row>
    <row r="33" spans="1:28" x14ac:dyDescent="0.25">
      <c r="A33" s="2" t="s">
        <v>30</v>
      </c>
      <c r="B33" s="8">
        <f>Figure_1!B53</f>
        <v>4996.0287933616519</v>
      </c>
      <c r="C33" s="8">
        <f>Figure_1!C53</f>
        <v>4992.222508464356</v>
      </c>
      <c r="D33" s="8">
        <f>Figure_1!H53</f>
        <v>4155.8849173295794</v>
      </c>
      <c r="E33" s="8">
        <f>Figure_1!K53</f>
        <v>3301.2982265411329</v>
      </c>
      <c r="F33" s="8">
        <f>Figure_1!L53</f>
        <v>3474.0315911470152</v>
      </c>
      <c r="G33" s="8">
        <f>Figure_1!M53</f>
        <v>3437.037833131847</v>
      </c>
      <c r="H33" s="8">
        <f>Figure_1!N53</f>
        <v>3609.1711848388677</v>
      </c>
      <c r="I33" s="8">
        <f>Figure_1!O53</f>
        <v>2655.6562308720577</v>
      </c>
      <c r="J33" s="8">
        <f>Figure_1!P53</f>
        <v>2993.9274588937124</v>
      </c>
      <c r="K33" s="8">
        <f>Figure_1!Q53</f>
        <v>3009.9183421888356</v>
      </c>
      <c r="L33" s="8">
        <f>Figure_1!R53</f>
        <v>3568.4073518163973</v>
      </c>
      <c r="M33" s="8">
        <f>Figure_1!S53</f>
        <v>3432.5434380286815</v>
      </c>
      <c r="N33" s="8">
        <f>Figure_1!T53</f>
        <v>3377.6891010013865</v>
      </c>
      <c r="O33" s="8">
        <f>Figure_1!U53</f>
        <v>3059.6428154715768</v>
      </c>
      <c r="P33" s="8">
        <f>Figure_1!V53</f>
        <v>2901.7836099930046</v>
      </c>
      <c r="Q33" s="8">
        <f>Figure_1!W53</f>
        <v>3256.6478461887541</v>
      </c>
      <c r="R33" s="8">
        <f>Figure_1!X53</f>
        <v>3081.4912811338186</v>
      </c>
      <c r="S33" s="8">
        <f>Figure_1!Y53</f>
        <v>2943.5507160517204</v>
      </c>
      <c r="T33" s="8">
        <f>Figure_1!Z53</f>
        <v>3047.1618531856207</v>
      </c>
      <c r="U33" s="8">
        <f>Figure_1!AA53</f>
        <v>3375.6656527628033</v>
      </c>
      <c r="V33" s="8">
        <f>Figure_1!AB53</f>
        <v>3391.5288754426892</v>
      </c>
      <c r="W33" s="8">
        <f>Figure_1!AC53</f>
        <v>3211.6420921901972</v>
      </c>
      <c r="X33" s="8">
        <f>Figure_1!AD53</f>
        <v>3127.7498359930973</v>
      </c>
      <c r="Y33" s="8">
        <f>Figure_1!AE53</f>
        <v>3146.8455159623104</v>
      </c>
      <c r="Z33" s="8">
        <f>Figure_1!AF53</f>
        <v>3099.8898420397363</v>
      </c>
      <c r="AA33" s="8">
        <f>Figure_1!AG53</f>
        <v>3119.9646686155293</v>
      </c>
      <c r="AB33" s="8">
        <f>Figure_1!AH53</f>
        <v>3150.5779392532004</v>
      </c>
    </row>
    <row r="34" spans="1:28" x14ac:dyDescent="0.25">
      <c r="A34" s="2" t="s">
        <v>31</v>
      </c>
      <c r="B34" s="8">
        <f>Figure_1!B54</f>
        <v>5307.2530955788106</v>
      </c>
      <c r="C34" s="8">
        <f>Figure_1!C54</f>
        <v>5307.2530955788106</v>
      </c>
      <c r="D34" s="8">
        <f>Figure_1!H54</f>
        <v>6528.5613896925042</v>
      </c>
      <c r="E34" s="8">
        <f>Figure_1!K54</f>
        <v>6184.9538413495229</v>
      </c>
      <c r="F34" s="8">
        <f>Figure_1!L54</f>
        <v>6280.7051085508128</v>
      </c>
      <c r="G34" s="8">
        <f>Figure_1!M54</f>
        <v>6334.8334339389667</v>
      </c>
      <c r="H34" s="8">
        <f>Figure_1!N54</f>
        <v>6648.6345062632245</v>
      </c>
      <c r="I34" s="8">
        <f>Figure_1!O54</f>
        <v>5217.8499092876464</v>
      </c>
      <c r="J34" s="8">
        <f>Figure_1!P54</f>
        <v>5025.9036865628277</v>
      </c>
      <c r="K34" s="8">
        <f>Figure_1!Q54</f>
        <v>4876.9561893518785</v>
      </c>
      <c r="L34" s="8">
        <f>Figure_1!R54</f>
        <v>5400.0316169769922</v>
      </c>
      <c r="M34" s="8">
        <f>Figure_1!S54</f>
        <v>5729.4465387799837</v>
      </c>
      <c r="N34" s="8">
        <f>Figure_1!T54</f>
        <v>4655.0042348517663</v>
      </c>
      <c r="O34" s="8">
        <f>Figure_1!U54</f>
        <v>4840.6218326631824</v>
      </c>
      <c r="P34" s="8">
        <f>Figure_1!V54</f>
        <v>3687.2698798917122</v>
      </c>
      <c r="Q34" s="8">
        <f>Figure_1!W54</f>
        <v>3941.1369131040169</v>
      </c>
      <c r="R34" s="8">
        <f>Figure_1!X54</f>
        <v>3728.9981807510594</v>
      </c>
      <c r="S34" s="8">
        <f>Figure_1!Y54</f>
        <v>3858.520276536763</v>
      </c>
      <c r="T34" s="8">
        <f>Figure_1!Z54</f>
        <v>4058.1726593005992</v>
      </c>
      <c r="U34" s="8">
        <f>Figure_1!AA54</f>
        <v>3817.3928655290979</v>
      </c>
      <c r="V34" s="8">
        <f>Figure_1!AB54</f>
        <v>3816.8433460941837</v>
      </c>
      <c r="W34" s="8">
        <f>Figure_1!AC54</f>
        <v>4010.545659800599</v>
      </c>
      <c r="X34" s="8">
        <f>Figure_1!AD54</f>
        <v>3421.6851240291576</v>
      </c>
      <c r="Y34" s="8">
        <f>Figure_1!AE54</f>
        <v>2908.9357767255815</v>
      </c>
      <c r="Z34" s="8">
        <f>Figure_1!AF54</f>
        <v>2776.6730947577494</v>
      </c>
      <c r="AA34" s="8">
        <f>Figure_1!AG54</f>
        <v>2846.8816235140553</v>
      </c>
      <c r="AB34" s="8">
        <f>Figure_1!AH54</f>
        <v>3084.0619481279164</v>
      </c>
    </row>
    <row r="35" spans="1:28" x14ac:dyDescent="0.25">
      <c r="A35" s="2" t="s">
        <v>32</v>
      </c>
      <c r="B35" s="8">
        <f>Figure_1!B55</f>
        <v>721.93848289935647</v>
      </c>
      <c r="C35" s="8">
        <f>Figure_1!C55</f>
        <v>721.93848289935647</v>
      </c>
      <c r="D35" s="8">
        <f>Figure_1!H55</f>
        <v>717.82602160039698</v>
      </c>
      <c r="E35" s="8">
        <f>Figure_1!K55</f>
        <v>774.16538864788504</v>
      </c>
      <c r="F35" s="8">
        <f>Figure_1!L55</f>
        <v>867.74352067533039</v>
      </c>
      <c r="G35" s="8">
        <f>Figure_1!M55</f>
        <v>619.62003807606516</v>
      </c>
      <c r="H35" s="8">
        <f>Figure_1!N55</f>
        <v>586.8488032237201</v>
      </c>
      <c r="I35" s="8">
        <f>Figure_1!O55</f>
        <v>212.95796645893975</v>
      </c>
      <c r="J35" s="8">
        <f>Figure_1!P55</f>
        <v>220.27796609263007</v>
      </c>
      <c r="K35" s="8">
        <f>Figure_1!Q55</f>
        <v>224.49952112817746</v>
      </c>
      <c r="L35" s="8">
        <f>Figure_1!R55</f>
        <v>430.7760345597805</v>
      </c>
      <c r="M35" s="8">
        <f>Figure_1!S55</f>
        <v>436.56622350814087</v>
      </c>
      <c r="N35" s="8">
        <f>Figure_1!T55</f>
        <v>492.7050163800958</v>
      </c>
      <c r="O35" s="8">
        <f>Figure_1!U55</f>
        <v>403.46500463469431</v>
      </c>
      <c r="P35" s="8">
        <f>Figure_1!V55</f>
        <v>180.64862078537831</v>
      </c>
      <c r="Q35" s="8">
        <f>Figure_1!W55</f>
        <v>172.99675094067379</v>
      </c>
      <c r="R35" s="8">
        <f>Figure_1!X55</f>
        <v>164.96951475042488</v>
      </c>
      <c r="S35" s="8">
        <f>Figure_1!Y55</f>
        <v>163.9709241584037</v>
      </c>
      <c r="T35" s="8">
        <f>Figure_1!Z55</f>
        <v>150.34714987612517</v>
      </c>
      <c r="U35" s="8">
        <f>Figure_1!AA55</f>
        <v>182.77602469270772</v>
      </c>
      <c r="V35" s="8">
        <f>Figure_1!AB55</f>
        <v>231.04904744986922</v>
      </c>
      <c r="W35" s="8">
        <f>Figure_1!AC55</f>
        <v>225.27236402922284</v>
      </c>
      <c r="X35" s="8">
        <f>Figure_1!AD55</f>
        <v>224.75356205469586</v>
      </c>
      <c r="Y35" s="8">
        <f>Figure_1!AE55</f>
        <v>235.10608085238249</v>
      </c>
      <c r="Z35" s="8">
        <f>Figure_1!AF55</f>
        <v>231.04152434726294</v>
      </c>
      <c r="AA35" s="8">
        <f>Figure_1!AG55</f>
        <v>220.52928948933464</v>
      </c>
      <c r="AB35" s="8">
        <f>Figure_1!AH55</f>
        <v>228.59836581439313</v>
      </c>
    </row>
    <row r="36" spans="1:28" x14ac:dyDescent="0.25">
      <c r="A36" s="2" t="s">
        <v>33</v>
      </c>
      <c r="B36" s="8">
        <f>Figure_1!B56</f>
        <v>2819.7432985780024</v>
      </c>
      <c r="C36" s="8">
        <f>Figure_1!C56</f>
        <v>2819.743298578001</v>
      </c>
      <c r="D36" s="8">
        <f>Figure_1!H56</f>
        <v>2584.0661832619976</v>
      </c>
      <c r="E36" s="8">
        <f>Figure_1!K56</f>
        <v>2407.0217366300017</v>
      </c>
      <c r="F36" s="8">
        <f>Figure_1!L56</f>
        <v>2377.0844297830031</v>
      </c>
      <c r="G36" s="8">
        <f>Figure_1!M56</f>
        <v>2342.5946444560041</v>
      </c>
      <c r="H36" s="8">
        <f>Figure_1!N56</f>
        <v>2327.2028873516697</v>
      </c>
      <c r="I36" s="8">
        <f>Figure_1!O56</f>
        <v>2308.0537819436668</v>
      </c>
      <c r="J36" s="8">
        <f>Figure_1!P56</f>
        <v>2279.6455181839956</v>
      </c>
      <c r="K36" s="8">
        <f>Figure_1!Q56</f>
        <v>2285.0788055226626</v>
      </c>
      <c r="L36" s="8">
        <f>Figure_1!R56</f>
        <v>2301.6091115430036</v>
      </c>
      <c r="M36" s="8">
        <f>Figure_1!S56</f>
        <v>2312.1465640833303</v>
      </c>
      <c r="N36" s="8">
        <f>Figure_1!T56</f>
        <v>2343.1617537496686</v>
      </c>
      <c r="O36" s="8">
        <f>Figure_1!U56</f>
        <v>2359.1660271223373</v>
      </c>
      <c r="P36" s="8">
        <f>Figure_1!V56</f>
        <v>2425.1757770259997</v>
      </c>
      <c r="Q36" s="8">
        <f>Figure_1!W56</f>
        <v>2453.5915887063338</v>
      </c>
      <c r="R36" s="8">
        <f>Figure_1!X56</f>
        <v>2445.3195489330024</v>
      </c>
      <c r="S36" s="8">
        <f>Figure_1!Y56</f>
        <v>2586.5061261916626</v>
      </c>
      <c r="T36" s="8">
        <f>Figure_1!Z56</f>
        <v>2404.0376056006639</v>
      </c>
      <c r="U36" s="8">
        <f>Figure_1!AA56</f>
        <v>2402.3583051376645</v>
      </c>
      <c r="V36" s="8">
        <f>Figure_1!AB56</f>
        <v>2399.0696342546667</v>
      </c>
      <c r="W36" s="8">
        <f>Figure_1!AC56</f>
        <v>2416.0094984413377</v>
      </c>
      <c r="X36" s="8">
        <f>Figure_1!AD56</f>
        <v>2379.5619694126667</v>
      </c>
      <c r="Y36" s="8">
        <f>Figure_1!AE56</f>
        <v>2365.3720369833336</v>
      </c>
      <c r="Z36" s="8">
        <f>Figure_1!AF56</f>
        <v>2329.0033442596632</v>
      </c>
      <c r="AA36" s="8">
        <f>Figure_1!AG56</f>
        <v>2312.9661549133311</v>
      </c>
      <c r="AB36" s="8">
        <f>Figure_1!AH56</f>
        <v>2325.9239056693286</v>
      </c>
    </row>
    <row r="37" spans="1:28" x14ac:dyDescent="0.25">
      <c r="A37" s="2" t="s">
        <v>34</v>
      </c>
      <c r="B37" s="8">
        <f>Figure_1!B57</f>
        <v>607.52094565501091</v>
      </c>
      <c r="C37" s="8">
        <f>Figure_1!C57</f>
        <v>607.52094565501091</v>
      </c>
      <c r="D37" s="8">
        <f>Figure_1!H57</f>
        <v>468.58871755390993</v>
      </c>
      <c r="E37" s="8">
        <f>Figure_1!K57</f>
        <v>342.19810910583135</v>
      </c>
      <c r="F37" s="8">
        <f>Figure_1!L57</f>
        <v>344.33984174960182</v>
      </c>
      <c r="G37" s="8">
        <f>Figure_1!M57</f>
        <v>290.02441132677092</v>
      </c>
      <c r="H37" s="8">
        <f>Figure_1!N57</f>
        <v>279.15340027842336</v>
      </c>
      <c r="I37" s="8">
        <f>Figure_1!O57</f>
        <v>227.07116016444837</v>
      </c>
      <c r="J37" s="8">
        <f>Figure_1!P57</f>
        <v>174.05597632066193</v>
      </c>
      <c r="K37" s="8">
        <f>Figure_1!Q57</f>
        <v>192.36890782758107</v>
      </c>
      <c r="L37" s="8">
        <f>Figure_1!R57</f>
        <v>390.97841130645105</v>
      </c>
      <c r="M37" s="8">
        <f>Figure_1!S57</f>
        <v>304.45514310418497</v>
      </c>
      <c r="N37" s="8">
        <f>Figure_1!T57</f>
        <v>282.94951449197362</v>
      </c>
      <c r="O37" s="8">
        <f>Figure_1!U57</f>
        <v>216.98547950036431</v>
      </c>
      <c r="P37" s="8">
        <f>Figure_1!V57</f>
        <v>206.56271191222444</v>
      </c>
      <c r="Q37" s="8">
        <f>Figure_1!W57</f>
        <v>205.52000390873536</v>
      </c>
      <c r="R37" s="8">
        <f>Figure_1!X57</f>
        <v>198.89780757950152</v>
      </c>
      <c r="S37" s="8">
        <f>Figure_1!Y57</f>
        <v>197.21736970313242</v>
      </c>
      <c r="T37" s="8">
        <f>Figure_1!Z57</f>
        <v>200.76508055321906</v>
      </c>
      <c r="U37" s="8">
        <f>Figure_1!AA57</f>
        <v>182.49574419317145</v>
      </c>
      <c r="V37" s="8">
        <f>Figure_1!AB57</f>
        <v>182.47674028779343</v>
      </c>
      <c r="W37" s="8">
        <f>Figure_1!AC57</f>
        <v>136.49106649743629</v>
      </c>
      <c r="X37" s="8">
        <f>Figure_1!AD57</f>
        <v>139.97748072035102</v>
      </c>
      <c r="Y37" s="8">
        <f>Figure_1!AE57</f>
        <v>147.32911339320808</v>
      </c>
      <c r="Z37" s="8">
        <f>Figure_1!AF57</f>
        <v>143.8900704898071</v>
      </c>
      <c r="AA37" s="8">
        <f>Figure_1!AG57</f>
        <v>140.61745922974299</v>
      </c>
      <c r="AB37" s="8">
        <v>139</v>
      </c>
    </row>
    <row r="38" spans="1:28" x14ac:dyDescent="0.25">
      <c r="A38" s="2" t="s">
        <v>35</v>
      </c>
      <c r="B38" s="8">
        <f>Figure_1!B58</f>
        <v>3731.9396436914872</v>
      </c>
      <c r="C38" s="8">
        <f>Figure_1!C58</f>
        <v>3720.4303553694326</v>
      </c>
      <c r="D38" s="8">
        <f>Figure_1!H58</f>
        <v>2877.5055894928746</v>
      </c>
      <c r="E38" s="8">
        <f>Figure_1!K58</f>
        <v>2872.7111575792219</v>
      </c>
      <c r="F38" s="8">
        <f>Figure_1!L58</f>
        <v>2896.0777020620963</v>
      </c>
      <c r="G38" s="8">
        <f>Figure_1!M58</f>
        <v>2861.4657999328074</v>
      </c>
      <c r="H38" s="8">
        <f>Figure_1!N58</f>
        <v>2822.4735407509725</v>
      </c>
      <c r="I38" s="8">
        <f>Figure_1!O58</f>
        <v>2914.7088316527738</v>
      </c>
      <c r="J38" s="8">
        <f>Figure_1!P58</f>
        <v>2939.0397894275211</v>
      </c>
      <c r="K38" s="8">
        <f>Figure_1!Q58</f>
        <v>2919.4100074714643</v>
      </c>
      <c r="L38" s="8">
        <f>Figure_1!R58</f>
        <v>2587.2052707459543</v>
      </c>
      <c r="M38" s="8">
        <f>Figure_1!S58</f>
        <v>2766.5958323361906</v>
      </c>
      <c r="N38" s="8">
        <f>Figure_1!T58</f>
        <v>2575.3199858669241</v>
      </c>
      <c r="O38" s="8">
        <f>Figure_1!U58</f>
        <v>2737.62668074365</v>
      </c>
      <c r="P38" s="8">
        <f>Figure_1!V58</f>
        <v>2766.3430003995472</v>
      </c>
      <c r="Q38" s="8">
        <f>Figure_1!W58</f>
        <v>3149.1652198968604</v>
      </c>
      <c r="R38" s="8">
        <f>Figure_1!X58</f>
        <v>2568.0735070007736</v>
      </c>
      <c r="S38" s="8">
        <f>Figure_1!Y58</f>
        <v>2611.7678567178759</v>
      </c>
      <c r="T38" s="8">
        <f>Figure_1!Z58</f>
        <v>2817.1397672635644</v>
      </c>
      <c r="U38" s="8">
        <f>Figure_1!AA58</f>
        <v>2508.6687351535452</v>
      </c>
      <c r="V38" s="8">
        <f>Figure_1!AB58</f>
        <v>2621.9905372214798</v>
      </c>
      <c r="W38" s="8">
        <f>Figure_1!AC58</f>
        <v>2707.0915271876943</v>
      </c>
      <c r="X38" s="8">
        <f>Figure_1!AD58</f>
        <v>2647.9523554148604</v>
      </c>
      <c r="Y38" s="8">
        <f>Figure_1!AE58</f>
        <v>2733.6430573887883</v>
      </c>
      <c r="Z38" s="8">
        <f>Figure_1!AF58</f>
        <v>2614.0401750586866</v>
      </c>
      <c r="AA38" s="8">
        <f>Figure_1!AG58</f>
        <v>2660.0513357163932</v>
      </c>
      <c r="AB38" s="8">
        <f>Figure_1!AH58</f>
        <v>2787.2753363888055</v>
      </c>
    </row>
    <row r="39" spans="1:28" x14ac:dyDescent="0.25">
      <c r="A39" s="2" t="s">
        <v>36</v>
      </c>
      <c r="B39" s="8">
        <f>Figure_1!B59</f>
        <v>3638.2217076294673</v>
      </c>
      <c r="C39" s="8">
        <f>Figure_1!C59</f>
        <v>3638.2217076294696</v>
      </c>
      <c r="D39" s="8">
        <f>Figure_1!H59</f>
        <v>3637.6878591370728</v>
      </c>
      <c r="E39" s="8">
        <f>Figure_1!K59</f>
        <v>3830.8440697827782</v>
      </c>
      <c r="F39" s="8">
        <f>Figure_1!L59</f>
        <v>3991.0780551540606</v>
      </c>
      <c r="G39" s="8">
        <f>Figure_1!M59</f>
        <v>4118.7742166878115</v>
      </c>
      <c r="H39" s="8">
        <f>Figure_1!N59</f>
        <v>4184.1284659225503</v>
      </c>
      <c r="I39" s="8">
        <f>Figure_1!O59</f>
        <v>4347.8865406678024</v>
      </c>
      <c r="J39" s="8">
        <f>Figure_1!P59</f>
        <v>4531.2299959486027</v>
      </c>
      <c r="K39" s="8">
        <f>Figure_1!Q59</f>
        <v>4568.9230973094391</v>
      </c>
      <c r="L39" s="8">
        <f>Figure_1!R59</f>
        <v>4675.7030705278103</v>
      </c>
      <c r="M39" s="8">
        <f>Figure_1!S59</f>
        <v>4691.8163982099077</v>
      </c>
      <c r="N39" s="8">
        <f>Figure_1!T59</f>
        <v>4818.183226130207</v>
      </c>
      <c r="O39" s="8">
        <f>Figure_1!U59</f>
        <v>4673.4160784420228</v>
      </c>
      <c r="P39" s="8">
        <f>Figure_1!V59</f>
        <v>4665.903938214713</v>
      </c>
      <c r="Q39" s="8">
        <f>Figure_1!W59</f>
        <v>4549.3659495842003</v>
      </c>
      <c r="R39" s="8">
        <f>Figure_1!X59</f>
        <v>4416.7305787610821</v>
      </c>
      <c r="S39" s="8">
        <f>Figure_1!Y59</f>
        <v>4356.2300037059549</v>
      </c>
      <c r="T39" s="8">
        <f>Figure_1!Z59</f>
        <v>4377.6221376453295</v>
      </c>
      <c r="U39" s="8">
        <f>Figure_1!AA59</f>
        <v>4287.18680322618</v>
      </c>
      <c r="V39" s="8">
        <f>Figure_1!AB59</f>
        <v>4360.8955959366785</v>
      </c>
      <c r="W39" s="8">
        <f>Figure_1!AC59</f>
        <v>4460.3626665893389</v>
      </c>
      <c r="X39" s="8">
        <f>Figure_1!AD59</f>
        <v>4475.9835868983891</v>
      </c>
      <c r="Y39" s="8">
        <f>Figure_1!AE59</f>
        <v>4412.6853668921494</v>
      </c>
      <c r="Z39" s="8">
        <f>Figure_1!AF59</f>
        <v>4341.1827675676896</v>
      </c>
      <c r="AA39" s="8">
        <f>Figure_1!AG59</f>
        <v>3373.0209262115932</v>
      </c>
      <c r="AB39" s="8">
        <f>Figure_1!AH59</f>
        <v>3754.3550513361674</v>
      </c>
    </row>
    <row r="40" spans="1:28" x14ac:dyDescent="0.25">
      <c r="A40" s="2" t="s">
        <v>37</v>
      </c>
      <c r="B40" s="8">
        <f>Figure_1!B60</f>
        <v>2010.2887811666787</v>
      </c>
      <c r="C40" s="8">
        <f>Figure_1!C60</f>
        <v>2010.2887811666785</v>
      </c>
      <c r="D40" s="8">
        <f>Figure_1!H60</f>
        <v>2204.7200966121004</v>
      </c>
      <c r="E40" s="8">
        <f>Figure_1!K60</f>
        <v>2294.2569018767822</v>
      </c>
      <c r="F40" s="8">
        <f>Figure_1!L60</f>
        <v>2289.6519988575051</v>
      </c>
      <c r="G40" s="8">
        <f>Figure_1!M60</f>
        <v>2285.8976797388464</v>
      </c>
      <c r="H40" s="8">
        <f>Figure_1!N60</f>
        <v>2286.7946061770958</v>
      </c>
      <c r="I40" s="8">
        <f>Figure_1!O60</f>
        <v>2280.5770806739865</v>
      </c>
      <c r="J40" s="8">
        <f>Figure_1!P60</f>
        <v>2256.3704821917245</v>
      </c>
      <c r="K40" s="8">
        <f>Figure_1!Q60</f>
        <v>2232.4642562441491</v>
      </c>
      <c r="L40" s="8">
        <f>Figure_1!R60</f>
        <v>2189.36854174887</v>
      </c>
      <c r="M40" s="8">
        <f>Figure_1!S60</f>
        <v>2150.1332191062302</v>
      </c>
      <c r="N40" s="8">
        <f>Figure_1!T60</f>
        <v>2108.1045168394494</v>
      </c>
      <c r="O40" s="8">
        <f>Figure_1!U60</f>
        <v>1976.5563445387697</v>
      </c>
      <c r="P40" s="8">
        <f>Figure_1!V60</f>
        <v>1749.2076457719743</v>
      </c>
      <c r="Q40" s="8">
        <f>Figure_1!W60</f>
        <v>1418.2695595263992</v>
      </c>
      <c r="R40" s="8">
        <f>Figure_1!X60</f>
        <v>1358.3298215097427</v>
      </c>
      <c r="S40" s="8">
        <f>Figure_1!Y60</f>
        <v>1264.9801786779553</v>
      </c>
      <c r="T40" s="8">
        <f>Figure_1!Z60</f>
        <v>1145.1472934575174</v>
      </c>
      <c r="U40" s="8">
        <f>Figure_1!AA60</f>
        <v>769.01719997074667</v>
      </c>
      <c r="V40" s="8">
        <f>Figure_1!AB60</f>
        <v>877.87780452524112</v>
      </c>
      <c r="W40" s="8">
        <f>Figure_1!AC60</f>
        <v>836.13340731997471</v>
      </c>
      <c r="X40" s="8">
        <f>Figure_1!AD60</f>
        <v>746.09716316998151</v>
      </c>
      <c r="Y40" s="8">
        <f>Figure_1!AE60</f>
        <v>825.06009557456377</v>
      </c>
      <c r="Z40" s="8">
        <f>Figure_1!AF60</f>
        <v>811.7110519066058</v>
      </c>
      <c r="AA40" s="8">
        <f>Figure_1!AG60</f>
        <v>796.47616273985693</v>
      </c>
      <c r="AB40" s="8">
        <f>Figure_1!AH60</f>
        <v>791.87344980702017</v>
      </c>
    </row>
    <row r="41" spans="1:28" ht="15.6" x14ac:dyDescent="0.3">
      <c r="A41" s="66" t="s">
        <v>39</v>
      </c>
      <c r="B41" s="79">
        <f>Figure_1!B61</f>
        <v>29237.547252768636</v>
      </c>
      <c r="C41" s="79">
        <f>Figure_1!C61</f>
        <v>29222.231679549273</v>
      </c>
      <c r="D41" s="79">
        <f>Figure_1!H61</f>
        <v>29041.632108734477</v>
      </c>
      <c r="E41" s="79">
        <f>Figure_1!K61</f>
        <v>28027.709254751499</v>
      </c>
      <c r="F41" s="79">
        <f>Figure_1!L61</f>
        <v>28485.01402106943</v>
      </c>
      <c r="G41" s="79">
        <f>Figure_1!M61</f>
        <v>28081.166987612196</v>
      </c>
      <c r="H41" s="79">
        <f>Figure_1!N61</f>
        <v>28518.169477735664</v>
      </c>
      <c r="I41" s="79">
        <f>Figure_1!O61</f>
        <v>25945.323616766098</v>
      </c>
      <c r="J41" s="79">
        <f>Figure_1!P61</f>
        <v>26249.145537677996</v>
      </c>
      <c r="K41" s="79">
        <f>Figure_1!Q61</f>
        <v>26139.012698060618</v>
      </c>
      <c r="L41" s="79">
        <f>Figure_1!R61</f>
        <v>27467.15927791096</v>
      </c>
      <c r="M41" s="79">
        <f>Figure_1!S61</f>
        <v>27636.190495947863</v>
      </c>
      <c r="N41" s="79">
        <f>Figure_1!T61</f>
        <v>26411.300913781313</v>
      </c>
      <c r="O41" s="79">
        <f>Figure_1!U61</f>
        <v>25951.497117420444</v>
      </c>
      <c r="P41" s="79">
        <f>Figure_1!V61</f>
        <v>24183.208514515351</v>
      </c>
      <c r="Q41" s="79">
        <f>Figure_1!W61</f>
        <v>24800.988600040397</v>
      </c>
      <c r="R41" s="79">
        <f>Figure_1!X61</f>
        <v>23565.585942366983</v>
      </c>
      <c r="S41" s="79">
        <f>Figure_1!Y61</f>
        <v>23771.59743042037</v>
      </c>
      <c r="T41" s="79">
        <f>Figure_1!Z61</f>
        <v>23864.239336142116</v>
      </c>
      <c r="U41" s="79">
        <f>Figure_1!AA61</f>
        <v>23262.360203562519</v>
      </c>
      <c r="V41" s="79">
        <f>Figure_1!AB61</f>
        <v>23793.74133483168</v>
      </c>
      <c r="W41" s="79">
        <f>Figure_1!AC61</f>
        <v>23953.597495280435</v>
      </c>
      <c r="X41" s="79">
        <f>Figure_1!AD61</f>
        <v>23220.682468650866</v>
      </c>
      <c r="Y41" s="79">
        <f>Figure_1!AE61</f>
        <v>22755.044580807342</v>
      </c>
      <c r="Z41" s="79">
        <f>Figure_1!AF61</f>
        <v>22247.861933585893</v>
      </c>
      <c r="AA41" s="79">
        <f>Figure_1!AG61</f>
        <v>21399.759812953958</v>
      </c>
      <c r="AB41" s="79">
        <v>22460</v>
      </c>
    </row>
    <row r="42" spans="1:28" x14ac:dyDescent="0.25">
      <c r="A42" s="44" t="s">
        <v>146</v>
      </c>
      <c r="U42" s="13"/>
      <c r="W42" s="13"/>
    </row>
    <row r="43" spans="1:28" ht="15.6" x14ac:dyDescent="0.3">
      <c r="A43" s="41"/>
      <c r="W43" s="14"/>
    </row>
    <row r="44" spans="1:28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x14ac:dyDescent="0.25">
      <c r="C46" s="8"/>
    </row>
    <row r="47" spans="1:28" x14ac:dyDescent="0.25">
      <c r="C47" s="13"/>
    </row>
  </sheetData>
  <sortState xmlns:xlrd2="http://schemas.microsoft.com/office/spreadsheetml/2017/richdata2" ref="I5:K13">
    <sortCondition descending="1" ref="K5:K13"/>
  </sortState>
  <phoneticPr fontId="28" type="noConversion"/>
  <hyperlinks>
    <hyperlink ref="I2" location="Contents!A1" display="back to contents" xr:uid="{00000000-0004-0000-0300-000000000000}"/>
    <hyperlink ref="A42" r:id="rId1" display="Source: Greenhouse Gas Inventories for England, Scotland, Wales and Northern Ireland: 1990 - 2020" xr:uid="{00000000-0004-0000-0300-000001000000}"/>
  </hyperlinks>
  <pageMargins left="0.25" right="0.25" top="0.75" bottom="0.75" header="0.3" footer="0.3"/>
  <pageSetup paperSize="9" scale="38" orientation="landscape"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R40"/>
  <sheetViews>
    <sheetView showGridLines="0" zoomScaleNormal="100" workbookViewId="0"/>
  </sheetViews>
  <sheetFormatPr defaultColWidth="9.21875" defaultRowHeight="15" x14ac:dyDescent="0.25"/>
  <cols>
    <col min="1" max="1" width="22.77734375" style="2" bestFit="1" customWidth="1"/>
    <col min="2" max="8" width="9.77734375" style="2" customWidth="1"/>
    <col min="9" max="9" width="12.44140625" style="2" customWidth="1"/>
    <col min="10" max="10" width="9.21875" style="2"/>
    <col min="11" max="11" width="9.77734375" style="2" bestFit="1" customWidth="1"/>
    <col min="12" max="16384" width="9.21875" style="2"/>
  </cols>
  <sheetData>
    <row r="1" spans="1:12" x14ac:dyDescent="0.25">
      <c r="A1" s="2" t="s">
        <v>160</v>
      </c>
    </row>
    <row r="2" spans="1:12" ht="15.6" x14ac:dyDescent="0.3">
      <c r="A2" s="89" t="s">
        <v>134</v>
      </c>
      <c r="K2" s="49"/>
      <c r="L2" s="47" t="s">
        <v>26</v>
      </c>
    </row>
    <row r="3" spans="1:12" x14ac:dyDescent="0.25">
      <c r="A3" s="91" t="s">
        <v>157</v>
      </c>
    </row>
    <row r="24" spans="1:12" x14ac:dyDescent="0.25">
      <c r="A24" s="2" t="s">
        <v>55</v>
      </c>
      <c r="I24" s="2" t="s">
        <v>175</v>
      </c>
    </row>
    <row r="25" spans="1:12" ht="18" x14ac:dyDescent="0.4">
      <c r="A25" s="56" t="s">
        <v>38</v>
      </c>
      <c r="B25" s="57" t="s">
        <v>42</v>
      </c>
      <c r="C25" s="57" t="s">
        <v>43</v>
      </c>
      <c r="D25" s="57" t="s">
        <v>44</v>
      </c>
      <c r="E25" s="57" t="s">
        <v>27</v>
      </c>
      <c r="F25" s="57" t="s">
        <v>28</v>
      </c>
      <c r="G25" s="57" t="s">
        <v>45</v>
      </c>
      <c r="H25" s="57" t="s">
        <v>46</v>
      </c>
      <c r="I25" s="57" t="s">
        <v>40</v>
      </c>
    </row>
    <row r="26" spans="1:12" x14ac:dyDescent="0.25">
      <c r="A26" s="2" t="s">
        <v>29</v>
      </c>
      <c r="B26" s="22">
        <v>653.51211214446482</v>
      </c>
      <c r="C26" s="22">
        <v>4306.3778242607805</v>
      </c>
      <c r="D26" s="22">
        <v>1238.277122227579</v>
      </c>
      <c r="E26" s="104"/>
      <c r="F26" s="104"/>
      <c r="G26" s="104"/>
      <c r="H26" s="104"/>
      <c r="I26" s="22">
        <f>SUM(Source_data_for_figure_2[[#This Row],[CO2]:[NF3]])</f>
        <v>6198.1670586328237</v>
      </c>
      <c r="J26" s="8"/>
      <c r="K26" s="9"/>
    </row>
    <row r="27" spans="1:12" x14ac:dyDescent="0.25">
      <c r="A27" s="2" t="s">
        <v>30</v>
      </c>
      <c r="B27" s="22">
        <v>2849.7861020207088</v>
      </c>
      <c r="C27" s="22">
        <v>17.335428034642007</v>
      </c>
      <c r="D27" s="22">
        <v>39.803754297188455</v>
      </c>
      <c r="E27" s="104">
        <v>240.28996957940933</v>
      </c>
      <c r="F27" s="104"/>
      <c r="G27" s="104">
        <v>3.3626853212517323</v>
      </c>
      <c r="H27" s="104"/>
      <c r="I27" s="22">
        <f>SUM(Source_data_for_figure_2[[#This Row],[CO2]:[NF3]])</f>
        <v>3150.5779392532004</v>
      </c>
      <c r="J27" s="8"/>
      <c r="K27" s="9"/>
    </row>
    <row r="28" spans="1:12" x14ac:dyDescent="0.25">
      <c r="A28" s="2" t="s">
        <v>31</v>
      </c>
      <c r="B28" s="22">
        <v>3066.083153714414</v>
      </c>
      <c r="C28" s="22">
        <v>8.4602863597455027</v>
      </c>
      <c r="D28" s="22">
        <v>9.5185080537569888</v>
      </c>
      <c r="E28" s="104"/>
      <c r="F28" s="104"/>
      <c r="G28" s="104"/>
      <c r="H28" s="104"/>
      <c r="I28" s="22">
        <f>SUM(Source_data_for_figure_2[[#This Row],[CO2]:[NF3]])</f>
        <v>3084.0619481279168</v>
      </c>
      <c r="J28" s="8"/>
      <c r="K28" s="9"/>
    </row>
    <row r="29" spans="1:12" x14ac:dyDescent="0.25">
      <c r="A29" s="2" t="s">
        <v>32</v>
      </c>
      <c r="B29" s="22">
        <v>227.39045495955961</v>
      </c>
      <c r="C29" s="22">
        <v>0</v>
      </c>
      <c r="D29" s="22">
        <v>1.20791085483354</v>
      </c>
      <c r="E29" s="104"/>
      <c r="F29" s="104"/>
      <c r="G29" s="104"/>
      <c r="H29" s="104"/>
      <c r="I29" s="22">
        <f>SUM(Source_data_for_figure_2[[#This Row],[CO2]:[NF3]])</f>
        <v>228.59836581439313</v>
      </c>
      <c r="J29" s="8"/>
      <c r="K29" s="9"/>
      <c r="L29" s="42"/>
    </row>
    <row r="30" spans="1:12" x14ac:dyDescent="0.25">
      <c r="A30" s="2" t="s">
        <v>33</v>
      </c>
      <c r="B30" s="22">
        <v>1717.1961005283281</v>
      </c>
      <c r="C30" s="22">
        <v>472.85308817600003</v>
      </c>
      <c r="D30" s="22">
        <v>135.874716965</v>
      </c>
      <c r="E30" s="104"/>
      <c r="F30" s="104"/>
      <c r="G30" s="104"/>
      <c r="H30" s="104"/>
      <c r="I30" s="22">
        <f>SUM(Source_data_for_figure_2[[#This Row],[CO2]:[NF3]])</f>
        <v>2325.9239056693282</v>
      </c>
      <c r="J30" s="8"/>
      <c r="K30" s="9"/>
    </row>
    <row r="31" spans="1:12" x14ac:dyDescent="0.25">
      <c r="A31" s="2" t="s">
        <v>34</v>
      </c>
      <c r="B31" s="22">
        <v>138.34319949280899</v>
      </c>
      <c r="C31" s="22">
        <v>0.34794696332417002</v>
      </c>
      <c r="D31" s="22">
        <v>6.9626994051907004E-2</v>
      </c>
      <c r="E31" s="104"/>
      <c r="F31" s="104"/>
      <c r="G31" s="104"/>
      <c r="H31" s="104"/>
      <c r="I31" s="22">
        <f>SUM(Source_data_for_figure_2[[#This Row],[CO2]:[NF3]])</f>
        <v>138.76077345018507</v>
      </c>
      <c r="J31" s="8"/>
      <c r="K31" s="9"/>
    </row>
    <row r="32" spans="1:12" x14ac:dyDescent="0.25">
      <c r="A32" s="2" t="s">
        <v>35</v>
      </c>
      <c r="B32" s="22">
        <v>2704.1149294664015</v>
      </c>
      <c r="C32" s="22">
        <v>50.768414504822772</v>
      </c>
      <c r="D32" s="22">
        <v>11.007405405815854</v>
      </c>
      <c r="E32" s="104">
        <v>21.384587011766069</v>
      </c>
      <c r="F32" s="104"/>
      <c r="G32" s="104"/>
      <c r="H32" s="104"/>
      <c r="I32" s="22">
        <f>SUM(Source_data_for_figure_2[[#This Row],[CO2]:[NF3]])</f>
        <v>2787.2753363888064</v>
      </c>
      <c r="J32" s="8"/>
      <c r="K32" s="9"/>
    </row>
    <row r="33" spans="1:18" x14ac:dyDescent="0.25">
      <c r="A33" s="2" t="s">
        <v>36</v>
      </c>
      <c r="B33" s="22">
        <v>3718.2869262675399</v>
      </c>
      <c r="C33" s="22">
        <v>2.484160323844383</v>
      </c>
      <c r="D33" s="22">
        <v>33.583964744783032</v>
      </c>
      <c r="E33" s="104"/>
      <c r="F33" s="104"/>
      <c r="G33" s="104"/>
      <c r="H33" s="104"/>
      <c r="I33" s="22">
        <f>SUM(Source_data_for_figure_2[[#This Row],[CO2]:[NF3]])</f>
        <v>3754.355051336167</v>
      </c>
      <c r="J33" s="8"/>
      <c r="K33" s="9"/>
    </row>
    <row r="34" spans="1:18" x14ac:dyDescent="0.25">
      <c r="A34" s="2" t="s">
        <v>37</v>
      </c>
      <c r="B34" s="22">
        <v>1.98993491411523</v>
      </c>
      <c r="C34" s="22">
        <v>746.36691640812751</v>
      </c>
      <c r="D34" s="22">
        <v>43.516598484777361</v>
      </c>
      <c r="E34" s="104"/>
      <c r="F34" s="104"/>
      <c r="G34" s="104"/>
      <c r="H34" s="104"/>
      <c r="I34" s="22">
        <f>SUM(Source_data_for_figure_2[[#This Row],[CO2]:[NF3]])</f>
        <v>791.87344980702005</v>
      </c>
      <c r="J34" s="9"/>
      <c r="K34" s="13"/>
    </row>
    <row r="35" spans="1:18" ht="15.6" x14ac:dyDescent="0.3">
      <c r="A35" s="100" t="s">
        <v>39</v>
      </c>
      <c r="B35" s="101">
        <v>15076.702913508341</v>
      </c>
      <c r="C35" s="101">
        <v>5604.9940650312865</v>
      </c>
      <c r="D35" s="101">
        <v>1512.8596080277864</v>
      </c>
      <c r="E35" s="101">
        <v>261.67455659117542</v>
      </c>
      <c r="F35" s="101">
        <f t="shared" ref="F35:H35" si="0">SUM(F26:F34)</f>
        <v>0</v>
      </c>
      <c r="G35" s="101">
        <v>3.3626853212517323</v>
      </c>
      <c r="H35" s="101">
        <f t="shared" si="0"/>
        <v>0</v>
      </c>
      <c r="I35" s="101">
        <f>SUM(Source_data_for_figure_2[[#This Row],[CO2]:[NF3]])</f>
        <v>22459.593828479843</v>
      </c>
      <c r="J35" s="8"/>
      <c r="K35" s="9"/>
    </row>
    <row r="36" spans="1:18" ht="17.399999999999999" customHeight="1" x14ac:dyDescent="0.3">
      <c r="A36" s="56" t="s">
        <v>41</v>
      </c>
      <c r="B36" s="134">
        <f t="shared" ref="B36:I36" si="1">B35/$I$35</f>
        <v>0.6712811918437438</v>
      </c>
      <c r="C36" s="134">
        <f t="shared" si="1"/>
        <v>0.24955901285818824</v>
      </c>
      <c r="D36" s="134">
        <f>D35/$I$35</f>
        <v>6.7359170409814262E-2</v>
      </c>
      <c r="E36" s="134">
        <f t="shared" si="1"/>
        <v>1.1650903332871476E-2</v>
      </c>
      <c r="F36" s="134">
        <f t="shared" si="1"/>
        <v>0</v>
      </c>
      <c r="G36" s="134">
        <f t="shared" si="1"/>
        <v>1.4972155538216751E-4</v>
      </c>
      <c r="H36" s="134">
        <f t="shared" si="1"/>
        <v>0</v>
      </c>
      <c r="I36" s="135">
        <f t="shared" si="1"/>
        <v>1</v>
      </c>
      <c r="J36" s="8"/>
      <c r="K36" s="13"/>
      <c r="L36" s="13"/>
      <c r="M36" s="13"/>
      <c r="N36" s="13"/>
      <c r="O36" s="13"/>
      <c r="P36" s="13"/>
      <c r="R36" s="11"/>
    </row>
    <row r="37" spans="1:18" x14ac:dyDescent="0.25">
      <c r="A37" s="44" t="s">
        <v>146</v>
      </c>
    </row>
    <row r="38" spans="1:18" ht="18.600000000000001" x14ac:dyDescent="0.4">
      <c r="A38" s="2" t="s">
        <v>77</v>
      </c>
      <c r="B38" s="13"/>
      <c r="C38" s="13"/>
      <c r="D38" s="13"/>
      <c r="E38" s="11"/>
      <c r="F38" s="11"/>
      <c r="G38" s="11"/>
      <c r="H38" s="11"/>
      <c r="I38" s="11"/>
    </row>
    <row r="39" spans="1:18" ht="18.600000000000001" x14ac:dyDescent="0.4">
      <c r="A39" s="2" t="s">
        <v>78</v>
      </c>
    </row>
    <row r="40" spans="1:18" x14ac:dyDescent="0.25">
      <c r="A40" s="2" t="s">
        <v>133</v>
      </c>
    </row>
  </sheetData>
  <hyperlinks>
    <hyperlink ref="L2" location="Contents!A1" display="back to contents" xr:uid="{00000000-0004-0000-0400-000000000000}"/>
    <hyperlink ref="A37" r:id="rId1" display="Source: Greenhouse Gas Inventories for England, Scotland, Wales and Northern Ireland: 1990 - 2020" xr:uid="{00000000-0004-0000-0400-000001000000}"/>
  </hyperlinks>
  <pageMargins left="0.78740157480314965" right="0.78740157480314965" top="0.78740157480314965" bottom="0.78740157480314965" header="0.39370078740157483" footer="0.39370078740157483"/>
  <pageSetup paperSize="9" scale="69" orientation="landscape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40"/>
  <sheetViews>
    <sheetView zoomScaleNormal="100" workbookViewId="0"/>
  </sheetViews>
  <sheetFormatPr defaultColWidth="9.21875" defaultRowHeight="15" x14ac:dyDescent="0.25"/>
  <cols>
    <col min="1" max="1" width="27.21875" style="18" customWidth="1"/>
    <col min="2" max="2" width="25.21875" style="18" customWidth="1"/>
    <col min="3" max="3" width="29.21875" style="18" customWidth="1"/>
    <col min="4" max="8" width="9.77734375" style="18" customWidth="1"/>
    <col min="9" max="9" width="11.77734375" style="18" customWidth="1"/>
    <col min="10" max="11" width="13.5546875" style="18" bestFit="1" customWidth="1"/>
    <col min="12" max="16384" width="9.21875" style="18"/>
  </cols>
  <sheetData>
    <row r="1" spans="1:11" x14ac:dyDescent="0.25">
      <c r="A1" s="18" t="s">
        <v>160</v>
      </c>
    </row>
    <row r="2" spans="1:11" ht="15.6" x14ac:dyDescent="0.3">
      <c r="A2" s="92" t="s">
        <v>67</v>
      </c>
      <c r="J2" s="48" t="s">
        <v>26</v>
      </c>
      <c r="K2" s="26"/>
    </row>
    <row r="3" spans="1:11" x14ac:dyDescent="0.25">
      <c r="A3" s="93" t="s">
        <v>157</v>
      </c>
    </row>
    <row r="26" spans="1:13" x14ac:dyDescent="0.25">
      <c r="A26" s="18" t="s">
        <v>55</v>
      </c>
      <c r="L26" s="27"/>
      <c r="M26" s="28"/>
    </row>
    <row r="27" spans="1:13" ht="33.6" x14ac:dyDescent="0.3">
      <c r="A27" s="67" t="s">
        <v>38</v>
      </c>
      <c r="B27" s="68" t="s">
        <v>176</v>
      </c>
      <c r="C27" s="68" t="s">
        <v>154</v>
      </c>
      <c r="D27" s="30"/>
      <c r="L27" s="27"/>
      <c r="M27" s="28"/>
    </row>
    <row r="28" spans="1:13" ht="15.6" x14ac:dyDescent="0.3">
      <c r="A28" s="18" t="s">
        <v>29</v>
      </c>
      <c r="B28" s="31">
        <f>Table_1!D19</f>
        <v>6.1981670586328272</v>
      </c>
      <c r="C28" s="112">
        <f t="shared" ref="C28:C35" si="0">B28/$B$36</f>
        <v>0.27596968609348815</v>
      </c>
      <c r="D28" s="30"/>
      <c r="L28" s="27"/>
      <c r="M28" s="28"/>
    </row>
    <row r="29" spans="1:13" ht="15.6" x14ac:dyDescent="0.3">
      <c r="A29" s="18" t="s">
        <v>36</v>
      </c>
      <c r="B29" s="31">
        <f>Table_1!D26</f>
        <v>3.7543550513361676</v>
      </c>
      <c r="C29" s="112">
        <f t="shared" si="0"/>
        <v>0.16716041616814392</v>
      </c>
      <c r="D29" s="30"/>
      <c r="L29" s="27"/>
      <c r="M29" s="28"/>
    </row>
    <row r="30" spans="1:13" ht="15.6" x14ac:dyDescent="0.3">
      <c r="A30" s="18" t="s">
        <v>30</v>
      </c>
      <c r="B30" s="31">
        <f>Table_1!D20</f>
        <v>3.1505779392532003</v>
      </c>
      <c r="C30" s="112">
        <f t="shared" si="0"/>
        <v>0.14027760089134453</v>
      </c>
      <c r="D30" s="30"/>
      <c r="L30" s="27"/>
      <c r="M30" s="28"/>
    </row>
    <row r="31" spans="1:13" ht="15.6" x14ac:dyDescent="0.3">
      <c r="A31" s="18" t="s">
        <v>31</v>
      </c>
      <c r="B31" s="31">
        <f>Table_1!D21</f>
        <v>3.0840619481279163</v>
      </c>
      <c r="C31" s="112">
        <f t="shared" si="0"/>
        <v>0.13731601611678201</v>
      </c>
      <c r="D31" s="30"/>
      <c r="L31" s="27"/>
      <c r="M31" s="28"/>
    </row>
    <row r="32" spans="1:13" ht="15.6" x14ac:dyDescent="0.3">
      <c r="A32" s="18" t="s">
        <v>35</v>
      </c>
      <c r="B32" s="31">
        <f>Table_1!D25</f>
        <v>2.7872753363888054</v>
      </c>
      <c r="C32" s="112">
        <f t="shared" si="0"/>
        <v>0.12410176950103194</v>
      </c>
      <c r="D32" s="30"/>
      <c r="L32" s="27"/>
      <c r="M32" s="28"/>
    </row>
    <row r="33" spans="1:13" ht="15.6" x14ac:dyDescent="0.3">
      <c r="A33" s="18" t="s">
        <v>50</v>
      </c>
      <c r="B33" s="31">
        <f>Table_1!D23</f>
        <v>2.3259239056693288</v>
      </c>
      <c r="C33" s="112">
        <f t="shared" si="0"/>
        <v>0.10356037261546312</v>
      </c>
      <c r="D33" s="30"/>
      <c r="L33" s="27"/>
      <c r="M33" s="28"/>
    </row>
    <row r="34" spans="1:13" ht="15.6" x14ac:dyDescent="0.3">
      <c r="A34" s="18" t="s">
        <v>51</v>
      </c>
      <c r="B34" s="31">
        <f>Table_1!D27</f>
        <v>0.79187344980702012</v>
      </c>
      <c r="C34" s="112">
        <f t="shared" si="0"/>
        <v>3.525769236320233E-2</v>
      </c>
      <c r="D34" s="30"/>
      <c r="L34" s="27"/>
      <c r="M34" s="28"/>
    </row>
    <row r="35" spans="1:13" ht="15.6" x14ac:dyDescent="0.3">
      <c r="A35" s="18" t="s">
        <v>64</v>
      </c>
      <c r="B35" s="31">
        <f>Table_1!D22+Table_1!D24</f>
        <v>0.36735913926457819</v>
      </c>
      <c r="C35" s="112">
        <f t="shared" si="0"/>
        <v>1.6356446250543905E-2</v>
      </c>
      <c r="D35" s="30"/>
      <c r="L35" s="27"/>
      <c r="M35" s="28"/>
    </row>
    <row r="36" spans="1:13" ht="15.6" x14ac:dyDescent="0.3">
      <c r="A36" s="130" t="s">
        <v>39</v>
      </c>
      <c r="B36" s="62">
        <f>SUM(B28:B35)</f>
        <v>22.459593828479846</v>
      </c>
      <c r="C36" s="131">
        <f>SUM(C28:C35)</f>
        <v>0.99999999999999989</v>
      </c>
      <c r="D36" s="30"/>
      <c r="L36" s="27"/>
      <c r="M36" s="28"/>
    </row>
    <row r="37" spans="1:13" x14ac:dyDescent="0.25">
      <c r="A37" s="44" t="s">
        <v>146</v>
      </c>
    </row>
    <row r="38" spans="1:13" x14ac:dyDescent="0.25">
      <c r="A38" s="29"/>
    </row>
    <row r="40" spans="1:13" x14ac:dyDescent="0.25">
      <c r="B40" s="27"/>
      <c r="C40" s="27"/>
      <c r="D40" s="27"/>
      <c r="E40" s="27"/>
      <c r="F40" s="27"/>
      <c r="G40" s="27"/>
      <c r="H40" s="27"/>
      <c r="I40" s="27"/>
    </row>
  </sheetData>
  <sortState xmlns:xlrd2="http://schemas.microsoft.com/office/spreadsheetml/2017/richdata2" ref="J26:K35">
    <sortCondition descending="1" ref="K26:K35"/>
  </sortState>
  <hyperlinks>
    <hyperlink ref="J2" location="Contents!A1" display="back to contents" xr:uid="{00000000-0004-0000-0500-000000000000}"/>
    <hyperlink ref="A37" r:id="rId1" display="Source: Greenhouse Gas Inventories for England, Scotland, Wales and Northern Ireland: 1990 - 2020" xr:uid="{00000000-0004-0000-0500-000001000000}"/>
  </hyperlinks>
  <pageMargins left="0.7" right="0.7" top="0.75" bottom="0.75" header="0.3" footer="0.3"/>
  <pageSetup paperSize="9" scale="76" orientation="landscape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29DE9-CDF0-4880-96F8-900687400624}">
  <sheetPr>
    <pageSetUpPr fitToPage="1"/>
  </sheetPr>
  <dimension ref="A1:Q5"/>
  <sheetViews>
    <sheetView showGridLines="0" zoomScale="85" zoomScaleNormal="85" zoomScaleSheetLayoutView="50" workbookViewId="0"/>
  </sheetViews>
  <sheetFormatPr defaultColWidth="9.33203125" defaultRowHeight="15" x14ac:dyDescent="0.25"/>
  <cols>
    <col min="1" max="16384" width="9.33203125" style="2"/>
  </cols>
  <sheetData>
    <row r="1" spans="1:17" x14ac:dyDescent="0.25">
      <c r="A1" s="2" t="s">
        <v>161</v>
      </c>
    </row>
    <row r="2" spans="1:17" ht="15.6" x14ac:dyDescent="0.3">
      <c r="A2" s="89" t="s">
        <v>65</v>
      </c>
    </row>
    <row r="3" spans="1:17" x14ac:dyDescent="0.25">
      <c r="A3" s="91" t="s">
        <v>158</v>
      </c>
      <c r="P3" s="46"/>
      <c r="Q3" s="47" t="s">
        <v>26</v>
      </c>
    </row>
    <row r="4" spans="1:17" x14ac:dyDescent="0.25">
      <c r="A4" s="91" t="s">
        <v>140</v>
      </c>
    </row>
    <row r="5" spans="1:17" x14ac:dyDescent="0.25">
      <c r="A5" s="2" t="s">
        <v>86</v>
      </c>
    </row>
  </sheetData>
  <hyperlinks>
    <hyperlink ref="Q3" location="Contents!A1" display="back to contents" xr:uid="{4778E189-9AD5-4D08-8335-C1DB4E7631A3}"/>
  </hyperlinks>
  <pageMargins left="0.25" right="0.25" top="0.75" bottom="0.75" header="0.3" footer="0.3"/>
  <pageSetup paperSize="9"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D36E6-50CC-48BA-A5EA-83C237B0CE9B}">
  <sheetPr>
    <pageSetUpPr fitToPage="1"/>
  </sheetPr>
  <dimension ref="A1:K34"/>
  <sheetViews>
    <sheetView showGridLines="0" zoomScaleNormal="100" workbookViewId="0"/>
  </sheetViews>
  <sheetFormatPr defaultColWidth="8.77734375" defaultRowHeight="14.4" x14ac:dyDescent="0.3"/>
  <cols>
    <col min="1" max="1" width="21.44140625" style="30" customWidth="1"/>
    <col min="2" max="2" width="17.44140625" style="30" customWidth="1"/>
    <col min="3" max="4" width="13.77734375" style="30" customWidth="1"/>
    <col min="5" max="5" width="13.44140625" style="30" customWidth="1"/>
    <col min="6" max="6" width="14.21875" style="30" customWidth="1"/>
    <col min="7" max="7" width="13.5546875" style="30" bestFit="1" customWidth="1"/>
    <col min="8" max="8" width="16.21875" style="30" bestFit="1" customWidth="1"/>
    <col min="9" max="9" width="12.44140625" style="30" customWidth="1"/>
    <col min="10" max="10" width="8.77734375" style="30"/>
    <col min="11" max="11" width="17.21875" style="30" bestFit="1" customWidth="1"/>
    <col min="12" max="16384" width="8.77734375" style="30"/>
  </cols>
  <sheetData>
    <row r="1" spans="1:11" ht="15.6" x14ac:dyDescent="0.3">
      <c r="A1" s="2" t="s">
        <v>168</v>
      </c>
    </row>
    <row r="2" spans="1:11" ht="18" x14ac:dyDescent="0.4">
      <c r="A2" s="5" t="s">
        <v>198</v>
      </c>
      <c r="B2" s="2"/>
      <c r="C2" s="2"/>
      <c r="D2" s="2"/>
      <c r="E2" s="2"/>
      <c r="F2" s="2"/>
      <c r="G2" s="2"/>
      <c r="K2" s="48" t="s">
        <v>26</v>
      </c>
    </row>
    <row r="3" spans="1:11" ht="15.6" x14ac:dyDescent="0.3">
      <c r="A3" s="2" t="s">
        <v>148</v>
      </c>
      <c r="B3" s="2"/>
      <c r="C3" s="2"/>
      <c r="D3" s="2"/>
      <c r="E3" s="2"/>
      <c r="F3" s="2"/>
      <c r="G3" s="2"/>
    </row>
    <row r="4" spans="1:11" ht="19.2" thickBot="1" x14ac:dyDescent="0.45">
      <c r="A4" s="90" t="s">
        <v>179</v>
      </c>
      <c r="B4" s="2"/>
      <c r="C4" s="2"/>
      <c r="D4" s="2"/>
      <c r="E4" s="2"/>
      <c r="F4" s="6" t="s">
        <v>52</v>
      </c>
      <c r="G4" s="2"/>
    </row>
    <row r="5" spans="1:11" ht="46.8" x14ac:dyDescent="0.3">
      <c r="A5" s="50" t="s">
        <v>38</v>
      </c>
      <c r="B5" s="51" t="s">
        <v>89</v>
      </c>
      <c r="C5" s="51" t="s">
        <v>91</v>
      </c>
      <c r="D5" s="51" t="s">
        <v>147</v>
      </c>
      <c r="E5" s="51" t="s">
        <v>152</v>
      </c>
      <c r="F5" s="51" t="s">
        <v>153</v>
      </c>
      <c r="G5" s="2"/>
    </row>
    <row r="6" spans="1:11" ht="15.6" x14ac:dyDescent="0.3">
      <c r="A6" s="7" t="s">
        <v>180</v>
      </c>
      <c r="B6" s="10">
        <v>20.927676453333458</v>
      </c>
      <c r="C6" s="10">
        <v>14.188126762602035</v>
      </c>
      <c r="D6" s="10">
        <v>15.076702913508338</v>
      </c>
      <c r="E6" s="115">
        <v>-5.8509735398251195</v>
      </c>
      <c r="F6" s="115">
        <v>0.88857615090630304</v>
      </c>
      <c r="G6" s="2"/>
    </row>
    <row r="7" spans="1:11" ht="15.6" x14ac:dyDescent="0.3">
      <c r="A7" s="7" t="s">
        <v>181</v>
      </c>
      <c r="B7" s="10">
        <v>6.4019989276537235</v>
      </c>
      <c r="C7" s="10">
        <v>5.4409488424325252</v>
      </c>
      <c r="D7" s="10">
        <v>5.6049940650312875</v>
      </c>
      <c r="E7" s="115">
        <v>-0.79700486262243597</v>
      </c>
      <c r="F7" s="115">
        <v>0.16404522259876231</v>
      </c>
      <c r="G7" s="2"/>
    </row>
    <row r="8" spans="1:11" ht="15.6" x14ac:dyDescent="0.3">
      <c r="A8" s="7" t="s">
        <v>182</v>
      </c>
      <c r="B8" s="10">
        <v>1.8815910211630138</v>
      </c>
      <c r="C8" s="10">
        <v>1.48732254319093</v>
      </c>
      <c r="D8" s="10">
        <v>1.5128596080277865</v>
      </c>
      <c r="E8" s="115">
        <v>-0.36873141313522728</v>
      </c>
      <c r="F8" s="115">
        <v>2.5537064836856499E-2</v>
      </c>
      <c r="G8" s="2"/>
    </row>
    <row r="9" spans="1:11" ht="15.6" x14ac:dyDescent="0.3">
      <c r="A9" s="7" t="s">
        <v>183</v>
      </c>
      <c r="B9" s="10">
        <v>2.6280850618439461E-2</v>
      </c>
      <c r="C9" s="10">
        <v>0.28336166472846097</v>
      </c>
      <c r="D9" s="10">
        <v>0.26503724191242711</v>
      </c>
      <c r="E9" s="115">
        <v>0.23875639129398765</v>
      </c>
      <c r="F9" s="115">
        <v>-1.83244228160339E-2</v>
      </c>
      <c r="G9" s="2"/>
      <c r="I9" s="116"/>
    </row>
    <row r="10" spans="1:11" ht="15.6" x14ac:dyDescent="0.3">
      <c r="A10" s="53" t="s">
        <v>39</v>
      </c>
      <c r="B10" s="54">
        <v>29.237547252768632</v>
      </c>
      <c r="C10" s="54">
        <v>21.399759812953953</v>
      </c>
      <c r="D10" s="54">
        <v>22.459593828479839</v>
      </c>
      <c r="E10" s="54">
        <v>-6.7779534242887927</v>
      </c>
      <c r="F10" s="117">
        <v>1.0598340155258867</v>
      </c>
      <c r="G10" s="2"/>
    </row>
    <row r="11" spans="1:11" ht="15.6" x14ac:dyDescent="0.3">
      <c r="A11" s="5"/>
      <c r="B11" s="73"/>
      <c r="C11" s="73"/>
      <c r="D11" s="73"/>
      <c r="E11" s="74"/>
      <c r="F11" s="75"/>
      <c r="G11" s="2"/>
    </row>
    <row r="12" spans="1:11" ht="19.2" thickBot="1" x14ac:dyDescent="0.45">
      <c r="A12" s="90" t="s">
        <v>184</v>
      </c>
      <c r="B12" s="2"/>
      <c r="C12" s="2"/>
      <c r="D12" s="2"/>
      <c r="E12" s="2"/>
      <c r="F12" s="2"/>
      <c r="G12" s="6" t="s">
        <v>52</v>
      </c>
    </row>
    <row r="13" spans="1:11" ht="46.8" x14ac:dyDescent="0.3">
      <c r="A13" s="50" t="s">
        <v>38</v>
      </c>
      <c r="B13" s="51" t="s">
        <v>89</v>
      </c>
      <c r="C13" s="51" t="s">
        <v>91</v>
      </c>
      <c r="D13" s="51" t="s">
        <v>147</v>
      </c>
      <c r="E13" s="52" t="s">
        <v>154</v>
      </c>
      <c r="F13" s="51" t="s">
        <v>155</v>
      </c>
      <c r="G13" s="51" t="s">
        <v>156</v>
      </c>
    </row>
    <row r="14" spans="1:11" ht="15.6" x14ac:dyDescent="0.3">
      <c r="A14" s="7" t="s">
        <v>180</v>
      </c>
      <c r="B14" s="10">
        <v>20.927676453333458</v>
      </c>
      <c r="C14" s="10">
        <v>14.188126762602035</v>
      </c>
      <c r="D14" s="10">
        <v>15.076702913508338</v>
      </c>
      <c r="E14" s="118">
        <f>D14/D18</f>
        <v>0.6712811918437438</v>
      </c>
      <c r="F14" s="118">
        <f>(D14-B14)/B14</f>
        <v>-0.27958065735927168</v>
      </c>
      <c r="G14" s="118">
        <f>(D14-C14)/C14</f>
        <v>6.2628151395465986E-2</v>
      </c>
    </row>
    <row r="15" spans="1:11" ht="15.6" x14ac:dyDescent="0.3">
      <c r="A15" s="7" t="s">
        <v>181</v>
      </c>
      <c r="B15" s="10">
        <v>6.4019989276537235</v>
      </c>
      <c r="C15" s="10">
        <v>5.4409488424325252</v>
      </c>
      <c r="D15" s="10">
        <v>5.6049940650312875</v>
      </c>
      <c r="E15" s="118">
        <f>D15/D18</f>
        <v>0.24955901285818832</v>
      </c>
      <c r="F15" s="118">
        <f t="shared" ref="F15:F18" si="0">(D15-B15)/B15</f>
        <v>-0.12449312654204571</v>
      </c>
      <c r="G15" s="118">
        <f t="shared" ref="G15:G18" si="1">(D15-C15)/C15</f>
        <v>3.0150113031649346E-2</v>
      </c>
    </row>
    <row r="16" spans="1:11" ht="15.6" x14ac:dyDescent="0.3">
      <c r="A16" s="7" t="s">
        <v>182</v>
      </c>
      <c r="B16" s="10">
        <v>1.8815910211630138</v>
      </c>
      <c r="C16" s="10">
        <v>1.48732254319093</v>
      </c>
      <c r="D16" s="10">
        <v>1.5128596080277865</v>
      </c>
      <c r="E16" s="118">
        <f>D16/D18</f>
        <v>6.7359170409814276E-2</v>
      </c>
      <c r="F16" s="118">
        <f t="shared" si="0"/>
        <v>-0.19596788515036276</v>
      </c>
      <c r="G16" s="118">
        <f t="shared" si="1"/>
        <v>1.7169823017722012E-2</v>
      </c>
    </row>
    <row r="17" spans="1:11" ht="15.6" x14ac:dyDescent="0.3">
      <c r="A17" s="7" t="s">
        <v>183</v>
      </c>
      <c r="B17" s="10">
        <v>2.6280850618439461E-2</v>
      </c>
      <c r="C17" s="10">
        <v>0.28336166472846097</v>
      </c>
      <c r="D17" s="10">
        <v>0.26503724191242711</v>
      </c>
      <c r="E17" s="118">
        <f>D17/D18</f>
        <v>1.1800624888253643E-2</v>
      </c>
      <c r="F17" s="118">
        <f t="shared" si="0"/>
        <v>9.0848045506741997</v>
      </c>
      <c r="G17" s="118">
        <f t="shared" si="1"/>
        <v>-6.4667967114019231E-2</v>
      </c>
    </row>
    <row r="18" spans="1:11" ht="15.6" x14ac:dyDescent="0.3">
      <c r="A18" s="53" t="s">
        <v>39</v>
      </c>
      <c r="B18" s="54">
        <v>29.237547252768632</v>
      </c>
      <c r="C18" s="54">
        <v>21.399759812953953</v>
      </c>
      <c r="D18" s="54">
        <v>22.459593828479839</v>
      </c>
      <c r="E18" s="133">
        <v>1</v>
      </c>
      <c r="F18" s="119">
        <f t="shared" si="0"/>
        <v>-0.23182359880228867</v>
      </c>
      <c r="G18" s="119">
        <f t="shared" si="1"/>
        <v>4.9525509855691728E-2</v>
      </c>
    </row>
    <row r="20" spans="1:11" ht="15.6" x14ac:dyDescent="0.3">
      <c r="A20" s="94"/>
      <c r="B20" s="18"/>
      <c r="C20" s="18"/>
      <c r="D20" s="18"/>
      <c r="E20" s="18"/>
      <c r="F20" s="18"/>
      <c r="G20" s="18"/>
      <c r="H20" s="18"/>
    </row>
    <row r="21" spans="1:11" ht="15.6" x14ac:dyDescent="0.3">
      <c r="A21" s="93"/>
      <c r="B21" s="18"/>
      <c r="C21" s="18"/>
      <c r="D21" s="18"/>
      <c r="E21" s="18"/>
      <c r="F21" s="18"/>
      <c r="G21" s="18"/>
      <c r="H21" s="18"/>
      <c r="I21" s="26"/>
    </row>
    <row r="22" spans="1:11" ht="15.6" x14ac:dyDescent="0.3">
      <c r="A22" s="120"/>
      <c r="B22" s="121"/>
      <c r="C22" s="121"/>
      <c r="D22" s="121"/>
      <c r="E22" s="121"/>
      <c r="F22" s="121"/>
      <c r="G22" s="121"/>
      <c r="H22" s="121"/>
      <c r="I22" s="122"/>
    </row>
    <row r="23" spans="1:11" ht="15.6" x14ac:dyDescent="0.3">
      <c r="A23" s="34"/>
      <c r="B23" s="31"/>
      <c r="C23" s="31"/>
      <c r="D23" s="31"/>
      <c r="E23" s="31"/>
      <c r="F23" s="31"/>
      <c r="G23" s="31"/>
      <c r="H23" s="31"/>
      <c r="I23" s="31"/>
      <c r="K23" s="107"/>
    </row>
    <row r="24" spans="1:11" ht="15.6" x14ac:dyDescent="0.3">
      <c r="A24" s="34"/>
      <c r="B24" s="31"/>
      <c r="C24" s="31"/>
      <c r="D24" s="31"/>
      <c r="E24" s="31"/>
      <c r="F24" s="31"/>
      <c r="G24" s="31"/>
      <c r="H24" s="31"/>
      <c r="I24" s="31"/>
      <c r="K24" s="78"/>
    </row>
    <row r="25" spans="1:11" ht="15.6" x14ac:dyDescent="0.3">
      <c r="A25" s="34"/>
      <c r="B25" s="31"/>
      <c r="C25" s="31"/>
      <c r="D25" s="31"/>
      <c r="E25" s="31"/>
      <c r="F25" s="31"/>
      <c r="G25" s="31"/>
      <c r="H25" s="31"/>
      <c r="I25" s="31"/>
      <c r="K25" s="78"/>
    </row>
    <row r="26" spans="1:11" ht="15.6" x14ac:dyDescent="0.3">
      <c r="A26" s="34"/>
      <c r="B26" s="31"/>
      <c r="C26" s="31"/>
      <c r="D26" s="31"/>
      <c r="E26" s="31"/>
      <c r="F26" s="31"/>
      <c r="G26" s="31"/>
      <c r="H26" s="31"/>
      <c r="I26" s="31"/>
      <c r="K26" s="78"/>
    </row>
    <row r="27" spans="1:11" ht="15.6" x14ac:dyDescent="0.3">
      <c r="A27" s="34"/>
      <c r="B27" s="31"/>
      <c r="C27" s="31"/>
      <c r="D27" s="31"/>
      <c r="E27" s="31"/>
      <c r="F27" s="31"/>
      <c r="G27" s="31"/>
      <c r="H27" s="31"/>
      <c r="I27" s="31"/>
      <c r="K27" s="78"/>
    </row>
    <row r="28" spans="1:11" ht="15.6" x14ac:dyDescent="0.3">
      <c r="A28" s="34"/>
      <c r="B28" s="31"/>
      <c r="C28" s="31"/>
      <c r="D28" s="31"/>
      <c r="E28" s="31"/>
      <c r="F28" s="31"/>
      <c r="G28" s="31"/>
      <c r="H28" s="31"/>
      <c r="I28" s="31"/>
      <c r="K28" s="78"/>
    </row>
    <row r="29" spans="1:11" ht="15.6" x14ac:dyDescent="0.3">
      <c r="A29" s="34"/>
      <c r="B29" s="31"/>
      <c r="C29" s="31"/>
      <c r="D29" s="31"/>
      <c r="E29" s="31"/>
      <c r="F29" s="31"/>
      <c r="G29" s="31"/>
      <c r="H29" s="31"/>
      <c r="I29" s="31"/>
      <c r="K29" s="78"/>
    </row>
    <row r="30" spans="1:11" ht="15.6" x14ac:dyDescent="0.3">
      <c r="A30" s="34"/>
      <c r="B30" s="31"/>
      <c r="C30" s="31"/>
      <c r="D30" s="31"/>
      <c r="E30" s="31"/>
      <c r="F30" s="31"/>
      <c r="G30" s="31"/>
      <c r="H30" s="31"/>
      <c r="I30" s="31"/>
      <c r="K30" s="78"/>
    </row>
    <row r="31" spans="1:11" ht="15.6" x14ac:dyDescent="0.3">
      <c r="A31" s="34"/>
      <c r="B31" s="31"/>
      <c r="C31" s="31"/>
      <c r="D31" s="31"/>
      <c r="E31" s="31"/>
      <c r="F31" s="31"/>
      <c r="G31" s="31"/>
      <c r="H31" s="31"/>
      <c r="I31" s="31"/>
      <c r="K31" s="78"/>
    </row>
    <row r="32" spans="1:11" ht="15.6" x14ac:dyDescent="0.3">
      <c r="A32" s="123"/>
      <c r="B32" s="124"/>
      <c r="C32" s="124"/>
      <c r="D32" s="124"/>
      <c r="E32" s="124"/>
      <c r="F32" s="124"/>
      <c r="G32" s="124"/>
      <c r="H32" s="124"/>
      <c r="I32" s="124"/>
      <c r="K32" s="78"/>
    </row>
    <row r="33" spans="1:1" ht="15.6" x14ac:dyDescent="0.3">
      <c r="A33" s="18"/>
    </row>
    <row r="34" spans="1:1" ht="15.6" x14ac:dyDescent="0.3">
      <c r="A34" s="18"/>
    </row>
  </sheetData>
  <phoneticPr fontId="28" type="noConversion"/>
  <hyperlinks>
    <hyperlink ref="K2" location="Contents!A1" display="back to contents" xr:uid="{4722A0CD-2B02-470F-A519-02F2EFF2A840}"/>
  </hyperlinks>
  <pageMargins left="0.7" right="0.7" top="0.75" bottom="0.75" header="0.3" footer="0.3"/>
  <pageSetup paperSize="9" scale="78" orientation="landscape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18"/>
  <sheetViews>
    <sheetView zoomScaleNormal="100" workbookViewId="0"/>
  </sheetViews>
  <sheetFormatPr defaultColWidth="8.77734375" defaultRowHeight="14.4" x14ac:dyDescent="0.3"/>
  <cols>
    <col min="1" max="1" width="21.44140625" style="30" customWidth="1"/>
    <col min="2" max="2" width="17.44140625" style="30" customWidth="1"/>
    <col min="3" max="4" width="13.77734375" style="30" customWidth="1"/>
    <col min="5" max="5" width="13.44140625" style="30" customWidth="1"/>
    <col min="6" max="6" width="10.77734375" style="30" customWidth="1"/>
    <col min="7" max="7" width="13.5546875" style="30" bestFit="1" customWidth="1"/>
    <col min="8" max="8" width="16.21875" style="30" bestFit="1" customWidth="1"/>
    <col min="9" max="9" width="12.44140625" style="30" customWidth="1"/>
    <col min="10" max="10" width="8.77734375" style="30"/>
    <col min="11" max="11" width="17.21875" style="30" bestFit="1" customWidth="1"/>
    <col min="12" max="16384" width="8.77734375" style="30"/>
  </cols>
  <sheetData>
    <row r="1" spans="1:11" ht="15.6" x14ac:dyDescent="0.3">
      <c r="A1" s="2" t="s">
        <v>165</v>
      </c>
    </row>
    <row r="2" spans="1:11" ht="15.6" x14ac:dyDescent="0.3">
      <c r="A2" s="94" t="s">
        <v>188</v>
      </c>
      <c r="B2" s="18"/>
      <c r="C2" s="18"/>
      <c r="D2" s="18"/>
      <c r="E2" s="18"/>
      <c r="F2" s="18"/>
      <c r="G2" s="18"/>
      <c r="H2" s="18"/>
      <c r="K2" s="48" t="s">
        <v>26</v>
      </c>
    </row>
    <row r="3" spans="1:11" ht="18.600000000000001" x14ac:dyDescent="0.4">
      <c r="A3" s="93" t="s">
        <v>157</v>
      </c>
      <c r="B3" s="18"/>
      <c r="C3" s="18"/>
      <c r="D3" s="18"/>
      <c r="E3" s="18"/>
      <c r="F3" s="18"/>
      <c r="G3" s="18"/>
      <c r="H3" s="18"/>
      <c r="I3" s="26" t="s">
        <v>52</v>
      </c>
    </row>
    <row r="4" spans="1:11" ht="18" x14ac:dyDescent="0.4">
      <c r="A4" s="59" t="s">
        <v>38</v>
      </c>
      <c r="B4" s="35" t="s">
        <v>76</v>
      </c>
      <c r="C4" s="35" t="s">
        <v>43</v>
      </c>
      <c r="D4" s="35" t="s">
        <v>44</v>
      </c>
      <c r="E4" s="35" t="s">
        <v>27</v>
      </c>
      <c r="F4" s="35" t="s">
        <v>28</v>
      </c>
      <c r="G4" s="35" t="s">
        <v>45</v>
      </c>
      <c r="H4" s="35" t="s">
        <v>46</v>
      </c>
      <c r="I4" s="60" t="s">
        <v>40</v>
      </c>
    </row>
    <row r="5" spans="1:11" ht="15.6" x14ac:dyDescent="0.3">
      <c r="A5" s="34" t="s">
        <v>29</v>
      </c>
      <c r="B5" s="31">
        <f>Figure_2!B26/1000</f>
        <v>0.65351211214446481</v>
      </c>
      <c r="C5" s="31">
        <f>Figure_2!C26/1000</f>
        <v>4.3063778242607809</v>
      </c>
      <c r="D5" s="31">
        <f>Figure_2!D26/1000</f>
        <v>1.238277122227579</v>
      </c>
      <c r="E5" s="31">
        <f>Figure_2!E26/1000</f>
        <v>0</v>
      </c>
      <c r="F5" s="31">
        <f>Figure_2!F26/1000</f>
        <v>0</v>
      </c>
      <c r="G5" s="31">
        <f>Figure_2!G26/1000</f>
        <v>0</v>
      </c>
      <c r="H5" s="31">
        <f>Figure_2!H26/1000</f>
        <v>0</v>
      </c>
      <c r="I5" s="31">
        <f>Figure_2!I26/1000</f>
        <v>6.1981670586328237</v>
      </c>
      <c r="K5" s="107"/>
    </row>
    <row r="6" spans="1:11" ht="15.6" x14ac:dyDescent="0.3">
      <c r="A6" s="34" t="s">
        <v>30</v>
      </c>
      <c r="B6" s="31">
        <f>Figure_2!B27/1000</f>
        <v>2.8497861020207087</v>
      </c>
      <c r="C6" s="31">
        <f>Figure_2!C27/1000</f>
        <v>1.7335428034642008E-2</v>
      </c>
      <c r="D6" s="31">
        <f>Figure_2!D27/1000</f>
        <v>3.9803754297188458E-2</v>
      </c>
      <c r="E6" s="31">
        <f>Figure_2!E27/1000</f>
        <v>0.24028996957940932</v>
      </c>
      <c r="F6" s="31">
        <f>Figure_2!F27/1000</f>
        <v>0</v>
      </c>
      <c r="G6" s="31">
        <f>Figure_2!G27/1000</f>
        <v>3.3626853212517321E-3</v>
      </c>
      <c r="H6" s="31">
        <f>Figure_2!H27/1000</f>
        <v>0</v>
      </c>
      <c r="I6" s="31">
        <f>Figure_2!I27/1000</f>
        <v>3.1505779392532003</v>
      </c>
      <c r="K6" s="78"/>
    </row>
    <row r="7" spans="1:11" ht="15.6" x14ac:dyDescent="0.3">
      <c r="A7" s="34" t="s">
        <v>48</v>
      </c>
      <c r="B7" s="31">
        <f>Figure_2!B28/1000</f>
        <v>3.066083153714414</v>
      </c>
      <c r="C7" s="31">
        <f>Figure_2!C28/1000</f>
        <v>8.4602863597455034E-3</v>
      </c>
      <c r="D7" s="31">
        <f>Figure_2!D28/1000</f>
        <v>9.5185080537569886E-3</v>
      </c>
      <c r="E7" s="31">
        <f>Figure_2!E28/1000</f>
        <v>0</v>
      </c>
      <c r="F7" s="31">
        <f>Figure_2!F28/1000</f>
        <v>0</v>
      </c>
      <c r="G7" s="31">
        <f>Figure_2!G28/1000</f>
        <v>0</v>
      </c>
      <c r="H7" s="31">
        <f>Figure_2!H28/1000</f>
        <v>0</v>
      </c>
      <c r="I7" s="31">
        <f>Figure_2!I28/1000</f>
        <v>3.0840619481279168</v>
      </c>
      <c r="K7" s="78"/>
    </row>
    <row r="8" spans="1:11" ht="15.6" x14ac:dyDescent="0.3">
      <c r="A8" s="34" t="s">
        <v>49</v>
      </c>
      <c r="B8" s="31">
        <f>Figure_2!B29/1000</f>
        <v>0.22739045495955962</v>
      </c>
      <c r="C8" s="31">
        <f>Figure_2!C29/1000</f>
        <v>0</v>
      </c>
      <c r="D8" s="31">
        <f>Figure_2!D29/1000</f>
        <v>1.2079108548335401E-3</v>
      </c>
      <c r="E8" s="31">
        <f>Figure_2!E29/1000</f>
        <v>0</v>
      </c>
      <c r="F8" s="31">
        <f>Figure_2!F29/1000</f>
        <v>0</v>
      </c>
      <c r="G8" s="31">
        <f>Figure_2!G29/1000</f>
        <v>0</v>
      </c>
      <c r="H8" s="31">
        <f>Figure_2!H29/1000</f>
        <v>0</v>
      </c>
      <c r="I8" s="31">
        <f>Figure_2!I29/1000</f>
        <v>0.22859836581439313</v>
      </c>
      <c r="K8" s="78"/>
    </row>
    <row r="9" spans="1:11" ht="15.6" x14ac:dyDescent="0.3">
      <c r="A9" s="34" t="s">
        <v>50</v>
      </c>
      <c r="B9" s="31">
        <f>Figure_2!B30/1000</f>
        <v>1.7171961005283281</v>
      </c>
      <c r="C9" s="31">
        <f>Figure_2!C30/1000</f>
        <v>0.47285308817600002</v>
      </c>
      <c r="D9" s="31">
        <f>Figure_2!D30/1000</f>
        <v>0.135874716965</v>
      </c>
      <c r="E9" s="31">
        <f>Figure_2!E30/1000</f>
        <v>0</v>
      </c>
      <c r="F9" s="31">
        <f>Figure_2!F30/1000</f>
        <v>0</v>
      </c>
      <c r="G9" s="31">
        <f>Figure_2!G30/1000</f>
        <v>0</v>
      </c>
      <c r="H9" s="31">
        <f>Figure_2!H30/1000</f>
        <v>0</v>
      </c>
      <c r="I9" s="31">
        <f>Figure_2!I30/1000</f>
        <v>2.3259239056693284</v>
      </c>
      <c r="K9" s="78"/>
    </row>
    <row r="10" spans="1:11" ht="15.6" x14ac:dyDescent="0.3">
      <c r="A10" s="34" t="s">
        <v>34</v>
      </c>
      <c r="B10" s="31">
        <f>Figure_2!B31/1000</f>
        <v>0.13834319949280899</v>
      </c>
      <c r="C10" s="31">
        <f>Figure_2!C31/1000</f>
        <v>3.4794696332417002E-4</v>
      </c>
      <c r="D10" s="31">
        <f>Figure_2!D31/1000</f>
        <v>6.9626994051907005E-5</v>
      </c>
      <c r="E10" s="31">
        <f>Figure_2!E31/1000</f>
        <v>0</v>
      </c>
      <c r="F10" s="31">
        <f>Figure_2!F31/1000</f>
        <v>0</v>
      </c>
      <c r="G10" s="31">
        <f>Figure_2!G31/1000</f>
        <v>0</v>
      </c>
      <c r="H10" s="31">
        <f>Figure_2!H31/1000</f>
        <v>0</v>
      </c>
      <c r="I10" s="31">
        <f>Figure_2!I31/1000</f>
        <v>0.13876077345018506</v>
      </c>
      <c r="K10" s="78"/>
    </row>
    <row r="11" spans="1:11" ht="15.6" x14ac:dyDescent="0.3">
      <c r="A11" s="34" t="s">
        <v>35</v>
      </c>
      <c r="B11" s="31">
        <f>Figure_2!B32/1000</f>
        <v>2.7041149294664013</v>
      </c>
      <c r="C11" s="31">
        <f>Figure_2!C32/1000</f>
        <v>5.0768414504822772E-2</v>
      </c>
      <c r="D11" s="31">
        <f>Figure_2!D32/1000</f>
        <v>1.1007405405815854E-2</v>
      </c>
      <c r="E11" s="31">
        <f>Figure_2!E32/1000</f>
        <v>2.1384587011766067E-2</v>
      </c>
      <c r="F11" s="31">
        <f>Figure_2!F32/1000</f>
        <v>0</v>
      </c>
      <c r="G11" s="31">
        <f>Figure_2!G32/1000</f>
        <v>0</v>
      </c>
      <c r="H11" s="31">
        <f>Figure_2!H32/1000</f>
        <v>0</v>
      </c>
      <c r="I11" s="31">
        <f>Figure_2!I32/1000</f>
        <v>2.7872753363888063</v>
      </c>
      <c r="K11" s="78"/>
    </row>
    <row r="12" spans="1:11" ht="15.6" x14ac:dyDescent="0.3">
      <c r="A12" s="34" t="s">
        <v>36</v>
      </c>
      <c r="B12" s="31">
        <f>Figure_2!B33/1000</f>
        <v>3.71828692626754</v>
      </c>
      <c r="C12" s="31">
        <f>Figure_2!C33/1000</f>
        <v>2.4841603238443832E-3</v>
      </c>
      <c r="D12" s="31">
        <f>Figure_2!D33/1000</f>
        <v>3.3583964744783035E-2</v>
      </c>
      <c r="E12" s="31">
        <f>Figure_2!E33/1000</f>
        <v>0</v>
      </c>
      <c r="F12" s="31">
        <f>Figure_2!F33/1000</f>
        <v>0</v>
      </c>
      <c r="G12" s="31">
        <f>Figure_2!G33/1000</f>
        <v>0</v>
      </c>
      <c r="H12" s="31">
        <f>Figure_2!H33/1000</f>
        <v>0</v>
      </c>
      <c r="I12" s="31">
        <f>Figure_2!I33/1000</f>
        <v>3.7543550513361668</v>
      </c>
      <c r="K12" s="78"/>
    </row>
    <row r="13" spans="1:11" ht="15.6" x14ac:dyDescent="0.3">
      <c r="A13" s="34" t="s">
        <v>51</v>
      </c>
      <c r="B13" s="31">
        <f>Figure_2!B34/1000</f>
        <v>1.9899349141152302E-3</v>
      </c>
      <c r="C13" s="31">
        <f>Figure_2!C34/1000</f>
        <v>0.74636691640812747</v>
      </c>
      <c r="D13" s="31">
        <f>Figure_2!D34/1000</f>
        <v>4.3516598484777361E-2</v>
      </c>
      <c r="E13" s="31">
        <f>Figure_2!E34/1000</f>
        <v>0</v>
      </c>
      <c r="F13" s="31">
        <f>Figure_2!F34/1000</f>
        <v>0</v>
      </c>
      <c r="G13" s="31">
        <f>Figure_2!G34/1000</f>
        <v>0</v>
      </c>
      <c r="H13" s="31">
        <f>Figure_2!H34/1000</f>
        <v>0</v>
      </c>
      <c r="I13" s="31">
        <f>Figure_2!I34/1000</f>
        <v>0.79187344980702001</v>
      </c>
      <c r="K13" s="78"/>
    </row>
    <row r="14" spans="1:11" ht="15.6" x14ac:dyDescent="0.3">
      <c r="A14" s="61" t="s">
        <v>39</v>
      </c>
      <c r="B14" s="62">
        <f>Figure_2!B35/1000</f>
        <v>15.076702913508342</v>
      </c>
      <c r="C14" s="62">
        <f>Figure_2!C35/1000</f>
        <v>5.6049940650312866</v>
      </c>
      <c r="D14" s="62">
        <f>Figure_2!D35/1000</f>
        <v>1.5128596080277865</v>
      </c>
      <c r="E14" s="62">
        <f>Figure_2!E35/1000</f>
        <v>0.26167455659117544</v>
      </c>
      <c r="F14" s="62">
        <f>Figure_2!F35/1000</f>
        <v>0</v>
      </c>
      <c r="G14" s="62">
        <f>Figure_2!G35/1000</f>
        <v>3.3626853212517321E-3</v>
      </c>
      <c r="H14" s="62">
        <f>Figure_2!H35/1000</f>
        <v>0</v>
      </c>
      <c r="I14" s="62">
        <f>Figure_2!I35/1000</f>
        <v>22.459593828479843</v>
      </c>
      <c r="K14" s="78"/>
    </row>
    <row r="15" spans="1:11" ht="18.600000000000001" x14ac:dyDescent="0.4">
      <c r="A15" s="18" t="s">
        <v>81</v>
      </c>
    </row>
    <row r="16" spans="1:11" ht="18.600000000000001" x14ac:dyDescent="0.4">
      <c r="A16" s="18" t="s">
        <v>82</v>
      </c>
    </row>
    <row r="18" spans="2:9" x14ac:dyDescent="0.3">
      <c r="B18" s="78"/>
      <c r="C18" s="78"/>
      <c r="D18" s="78"/>
      <c r="E18" s="78"/>
      <c r="F18" s="78"/>
      <c r="G18" s="78"/>
      <c r="H18" s="78"/>
      <c r="I18" s="78"/>
    </row>
  </sheetData>
  <hyperlinks>
    <hyperlink ref="K2" location="Contents!A1" display="back to contents" xr:uid="{00000000-0004-0000-0700-000000000000}"/>
  </hyperlinks>
  <pageMargins left="0.7" right="0.7" top="0.75" bottom="0.75" header="0.3" footer="0.3"/>
  <pageSetup paperSize="9" scale="7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Contents</vt:lpstr>
      <vt:lpstr>Figure_1</vt:lpstr>
      <vt:lpstr>Table_1</vt:lpstr>
      <vt:lpstr>Figure_2</vt:lpstr>
      <vt:lpstr>Figure_3</vt:lpstr>
      <vt:lpstr>Figure_4</vt:lpstr>
      <vt:lpstr>Table_2</vt:lpstr>
      <vt:lpstr>Table_3</vt:lpstr>
      <vt:lpstr>Figure_5</vt:lpstr>
      <vt:lpstr>Table_4</vt:lpstr>
      <vt:lpstr>Table_5</vt:lpstr>
      <vt:lpstr>Figure_6</vt:lpstr>
      <vt:lpstr>Table_6</vt:lpstr>
      <vt:lpstr>Table_7</vt:lpstr>
    </vt:vector>
  </TitlesOfParts>
  <Company>DAERA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Northern Ireland greenhouse gas inventory 1990-2020 statistical bulletin - data and charts</dc:title>
  <dc:subject>Northern Ireland Greenhouse Gas Inventory</dc:subject>
  <dc:creator>Statistical Analytical Services Branch</dc:creator>
  <cp:keywords>Northern Ireland Greenhouse Gas Inventory</cp:keywords>
  <cp:lastModifiedBy>Murphy, Carol</cp:lastModifiedBy>
  <cp:lastPrinted>2020-06-15T10:32:38Z</cp:lastPrinted>
  <dcterms:created xsi:type="dcterms:W3CDTF">2016-06-01T10:10:34Z</dcterms:created>
  <dcterms:modified xsi:type="dcterms:W3CDTF">2023-06-19T10:59:22Z</dcterms:modified>
</cp:coreProperties>
</file>